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3" activeTab="7"/>
  </bookViews>
  <sheets>
    <sheet name="Титульний лист" sheetId="1" r:id="rId1"/>
    <sheet name="І Фін результат (2024)" sheetId="2" r:id="rId2"/>
    <sheet name="ІІ Розр з бюджетом (2024)" sheetId="3" r:id="rId3"/>
    <sheet name="ІІІ Рух грошових коштів (2024)" sheetId="4" r:id="rId4"/>
    <sheet name="ІV Кап інвестиції (2024)" sheetId="5" r:id="rId5"/>
    <sheet name="V ОП (2024)" sheetId="6" r:id="rId6"/>
    <sheet name="VI Статутний капітал (2024)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<sst xmlns="http://schemas.openxmlformats.org/spreadsheetml/2006/main" count="493" uniqueCount="320">
  <si>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</si>
  <si>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</si>
  <si>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</si>
  <si>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</si>
  <si>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</si>
  <si>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</si>
  <si>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</si>
  <si>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</si>
  <si>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</si>
  <si>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</si>
  <si>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</si>
  <si>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</si>
  <si>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</si>
  <si>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</si>
  <si>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</si>
  <si>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</si>
  <si>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</si>
  <si>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</si>
  <si>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</si>
  <si>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</si>
  <si>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</si>
  <si>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</si>
  <si>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</si>
  <si>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</si>
  <si>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</si>
  <si>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</si>
  <si>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</si>
  <si>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</si>
  <si>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</si>
  <si>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</si>
  <si>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</si>
  <si>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</si>
  <si>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</si>
  <si>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</si>
  <si>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</si>
  <si>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</si>
  <si>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</si>
  <si>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</si>
  <si>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</si>
  <si>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</si>
  <si>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</si>
  <si>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</si>
  <si>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</si>
  <si>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</si>
  <si>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</si>
  <si>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</si>
  <si>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</si>
  <si>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</si>
  <si>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</si>
  <si>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</si>
  <si>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</si>
  <si>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</si>
  <si>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</si>
  <si>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</si>
  <si>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</si>
  <si>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</si>
  <si>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</si>
  <si>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</si>
  <si>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</si>
  <si>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</si>
  <si>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</si>
  <si>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</si>
  <si>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</si>
  <si>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</si>
  <si>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</si>
  <si>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</si>
  <si>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</si>
  <si>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</si>
  <si>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</si>
  <si>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</si>
  <si>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</si>
  <si>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</si>
  <si>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</si>
  <si>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</si>
  <si>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</si>
  <si>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</si>
  <si>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</si>
  <si>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</si>
  <si>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</si>
  <si>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</si>
  <si>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</si>
  <si>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</si>
  <si>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</si>
  <si>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</si>
  <si>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</si>
  <si>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</si>
  <si>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</si>
  <si>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</si>
  <si>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</si>
  <si>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</si>
  <si>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</si>
  <si>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</si>
  <si>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</si>
  <si>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</si>
  <si>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</si>
  <si>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</si>
  <si>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</si>
  <si>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</si>
  <si>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</si>
  <si>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</si>
  <si>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</si>
  <si>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</si>
  <si>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</si>
  <si>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</si>
  <si>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</si>
  <si>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</si>
  <si>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</si>
  <si>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</si>
  <si>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</si>
  <si>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</si>
  <si>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</si>
  <si>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</si>
  <si>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</si>
  <si>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</si>
  <si>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</si>
  <si>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</si>
  <si>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</si>
  <si>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</si>
  <si>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</si>
  <si>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</si>
  <si>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</si>
  <si>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</si>
  <si>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</si>
  <si>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</si>
  <si>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</si>
  <si>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</si>
  <si>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</si>
  <si>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</si>
  <si>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</si>
  <si>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</si>
  <si>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</si>
  <si>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</si>
  <si>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</si>
  <si>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</si>
  <si>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</si>
  <si>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</si>
  <si>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</si>
  <si>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</si>
  <si>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</si>
  <si>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</si>
  <si>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</si>
  <si>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</si>
  <si>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</si>
  <si>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</si>
  <si>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</si>
  <si>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</si>
  <si>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</si>
  <si>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</si>
  <si>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</si>
  <si>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</si>
  <si>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</si>
  <si>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</si>
  <si>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</si>
  <si>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</si>
  <si>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</si>
  <si>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</si>
  <si>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</si>
  <si>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</si>
  <si>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</si>
  <si>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</si>
  <si>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</si>
  <si>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</si>
  <si>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</si>
  <si>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</si>
  <si>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</si>
  <si>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</si>
  <si>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</si>
  <si>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</si>
  <si>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</si>
  <si>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</si>
  <si>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</si>
  <si>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</si>
  <si>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</si>
  <si>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</si>
  <si>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</si>
  <si>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</si>
  <si>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</si>
  <si>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</si>
  <si>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</si>
  <si>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</si>
  <si>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</si>
  <si>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</si>
  <si>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</si>
  <si>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</si>
  <si>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1080/1</t>
  </si>
  <si>
    <t>1051/1</t>
  </si>
  <si>
    <t>1051/2</t>
  </si>
  <si>
    <t>1051/3</t>
  </si>
  <si>
    <t>1080/2</t>
  </si>
  <si>
    <t>військовий збір 1,5%</t>
  </si>
  <si>
    <t>Дохід від депозитних коштів на рахунках в банках</t>
  </si>
  <si>
    <t>Кошти отримані від реалізації майна</t>
  </si>
  <si>
    <t>1000/5</t>
  </si>
  <si>
    <t xml:space="preserve">Інші операційні доходи </t>
  </si>
  <si>
    <t xml:space="preserve">Кошти отримані від благодійних внесків, в тому числі в натуральній формі  </t>
  </si>
  <si>
    <t xml:space="preserve">Витрати на відрядні та на підвищення кваліфікації та перепідготовку кадрів </t>
  </si>
  <si>
    <t>Витрати від благодійної допомоги в натуральній формі</t>
  </si>
  <si>
    <t>сплата податків: земельний податок</t>
  </si>
  <si>
    <t>Дохід з місцевого бюджету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</si>
  <si>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Дохід з місцевого бюджету за  цільовими програмами (інсулін)</t>
  </si>
  <si>
    <t>Дохід з місцевого бюджету (на заходи оздоровлення)</t>
  </si>
  <si>
    <t>Інші доходи (придбання обладнання і предметів довгострокового користування)</t>
  </si>
  <si>
    <t>Витрати за  цільовими програмами (інсулін)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</si>
  <si>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</si>
  <si>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</si>
  <si>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</si>
  <si>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</si>
  <si>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</t>
  </si>
  <si>
    <t>Інші витрати (відрядні, навчання персоналу, придбання предметів і матералів)</t>
  </si>
  <si>
    <t>Інші витрати (капітальні видатки)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</si>
  <si>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обслуговуванням, Договір "Медико-санітарне обслуговування" в здоровпункті ВП ХАЕС )</t>
  </si>
  <si>
    <t>Інші витрати (капітальні видатки від суми доходу власних надходжень)</t>
  </si>
  <si>
    <t>оплата послуг (крім комунальних), а саме: ремонт комп'ютерної техніки (в т.ч. заправка картриджів) видавничі, банківські, поштові послуги, послуги з перереєстрації автомобілів, довідки, витяги та інші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</si>
  <si>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</si>
  <si>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>Кошти отримані від оренди майна та від відшкодування земельного податку</t>
  </si>
  <si>
    <t>Витрати на сировину та основні матеріали (медикаменти та перев'язувальні матеріали)</t>
  </si>
  <si>
    <t>соціальне забезпечення                                                (пільгові пенсії)</t>
  </si>
  <si>
    <t>Інші  доходи (кошти від НСЗУ)</t>
  </si>
  <si>
    <t>3060/1</t>
  </si>
  <si>
    <t>3060/5</t>
  </si>
  <si>
    <t>3060/2</t>
  </si>
  <si>
    <t>3060/3</t>
  </si>
  <si>
    <t>3060/4</t>
  </si>
  <si>
    <t>Централізоване постачання (медикаменти, "Пакунки малюка", інші матеріали)</t>
  </si>
  <si>
    <t>Кошти отримані від Фонду соціального страхування з тимчасової втрати непрацездатності</t>
  </si>
  <si>
    <t>Дохід з місцевого бюджету (заходи із запобігання та ліквідації надзвичайних ситуацій та наслідків стихійного лиха)</t>
  </si>
  <si>
    <t>3060/6</t>
  </si>
  <si>
    <t>Кошти, відшкодовані за комунальні платежі від орендарів</t>
  </si>
  <si>
    <t>Кошти отримані від благодійних внесків</t>
  </si>
  <si>
    <t>3060/7</t>
  </si>
  <si>
    <t>Інші операційні доходи</t>
  </si>
  <si>
    <t>3060/8</t>
  </si>
  <si>
    <t>Витрати на виплату матеріального забезпечення від Фонду соціального страхування з тимчасової втрати непрацездатності</t>
  </si>
  <si>
    <t>Витрати від благодійної допомоги (грошові кошти)</t>
  </si>
  <si>
    <t>Дохід, пропорційно сумі нарахованої амотризації</t>
  </si>
  <si>
    <t>предмети, матеріали, обладнання та інвентар (витрати пов'язані з утриманням приміщень; придбання канцелярських товарів; бланкова продукція; комп'ютерне обладнання; придбання мийних засобів, інше)</t>
  </si>
  <si>
    <t xml:space="preserve">Директор </t>
  </si>
  <si>
    <t>___________________</t>
  </si>
  <si>
    <t xml:space="preserve"> (посада)</t>
  </si>
  <si>
    <t>Заступник директора з економічних питань</t>
  </si>
  <si>
    <t>Валентина ПАРАХІНА</t>
  </si>
  <si>
    <t>Головний бухгалтер</t>
  </si>
  <si>
    <t>Ніна ЗІНЧУК</t>
  </si>
  <si>
    <t>(підпис)</t>
  </si>
  <si>
    <t xml:space="preserve">               Валентина ПАРАХІНА</t>
  </si>
  <si>
    <t>Заступник директора                                 з економічних питань</t>
  </si>
  <si>
    <t>Комунальне некомерційне підприємство Нетішинської  міської ради "Спеціалізована медико-санітарна частина м.Нетішин"</t>
  </si>
  <si>
    <t>86.10                   86.22                   86.23</t>
  </si>
  <si>
    <t>Комунальна</t>
  </si>
  <si>
    <t>вул. Лісова ,1</t>
  </si>
  <si>
    <t>1070/1</t>
  </si>
  <si>
    <t>1070/2</t>
  </si>
  <si>
    <t>1070/3</t>
  </si>
  <si>
    <t>1070/4</t>
  </si>
  <si>
    <t>1070/5</t>
  </si>
  <si>
    <t>1070/6</t>
  </si>
  <si>
    <t>1070/7</t>
  </si>
  <si>
    <t>1070/8</t>
  </si>
  <si>
    <t>1070/9</t>
  </si>
  <si>
    <t>витрати за  цільовими програмами (інсулін)</t>
  </si>
  <si>
    <t>витрати на заходи оздоровлення  (придбання путівок на оздоровлення дітей)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</si>
  <si>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</si>
  <si>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</si>
  <si>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</si>
  <si>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</si>
  <si>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</si>
  <si>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</si>
  <si>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</si>
  <si>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</si>
  <si>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</si>
  <si>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</si>
  <si>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</si>
  <si>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</si>
  <si>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</si>
  <si>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</si>
  <si>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Дохід від цільового фінансування оплачуваних додаткових відпусток відповідно до Закону України "Про статус ЧАЕС" від 28.02.91 р. № 796-ХІІ</t>
  </si>
  <si>
    <t xml:space="preserve">єдиний внесок на загальнообов'язкове державне соціальне страхування    </t>
  </si>
  <si>
    <t>Витрати від цільового фінансування оплачуваних додаткових відпусток відповідно до Закону України "Про статус ЧАЕС" від 28.02.91 р. № 796-ХІІ</t>
  </si>
  <si>
    <t>Витрати з місцевого бюджету (на оздоровлення)</t>
  </si>
  <si>
    <t>3020/1</t>
  </si>
  <si>
    <t>3140/1</t>
  </si>
  <si>
    <t>3140/2</t>
  </si>
  <si>
    <t>3140/3</t>
  </si>
  <si>
    <t>3141/1</t>
  </si>
  <si>
    <t>3141/2</t>
  </si>
  <si>
    <t>3142/1</t>
  </si>
  <si>
    <t>3142/2</t>
  </si>
  <si>
    <t>3160/1</t>
  </si>
  <si>
    <t>3260/1</t>
  </si>
  <si>
    <t>3260/2</t>
  </si>
  <si>
    <r>
      <t>амортизація основних засобів і нематеріальних активів</t>
    </r>
    <r>
      <rPr>
        <b/>
        <sz val="10.5"/>
        <rFont val="Times New Roman"/>
        <family val="1"/>
      </rPr>
      <t xml:space="preserve"> загальногосподарського призначення</t>
    </r>
  </si>
  <si>
    <r>
      <t>Інші надходження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</si>
  <si>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.5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</si>
  <si>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</si>
  <si>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.5"/>
        <rFont val="Times New Roman"/>
        <family val="1"/>
      </rPr>
      <t xml:space="preserve"> </t>
    </r>
  </si>
  <si>
    <r>
      <t xml:space="preserve">Середня кількість працівників </t>
    </r>
    <r>
      <rPr>
        <sz val="10.5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.5"/>
        <rFont val="Times New Roman"/>
        <family val="1"/>
      </rPr>
      <t>, у тому числі:</t>
    </r>
  </si>
  <si>
    <t xml:space="preserve">           Директор</t>
  </si>
  <si>
    <t>Факт минулого року 2022</t>
  </si>
  <si>
    <t>Фінансовий план поточного року 2023</t>
  </si>
  <si>
    <t>Плановий рік (усього) 2024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</si>
  <si>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</si>
  <si>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Інші операційні доходи ( кошти отримані від надання медичних послуг за темою " Медико-санітарне обслуговування" в здоровпункті  ВП ХАЕС та цехові терапевти)</t>
  </si>
  <si>
    <t>1000/4</t>
  </si>
  <si>
    <t>Кошти відшкодовані за комунальні платежі від орендаря</t>
  </si>
  <si>
    <t>Кошти отримані від орендаря за комунальні платежі</t>
  </si>
  <si>
    <t>Кошти отриманні від благолдійних внесків в натуральній формі (вироби медичного призначення, медичне обладнання довгострокового користування</t>
  </si>
  <si>
    <t>Інші доходи (придбання обладнання і предметів довгострокового користування; капітальний ремонт приміщення)</t>
  </si>
  <si>
    <t>Дохід від централізованого постачання (поточні і капітальні видатки)</t>
  </si>
  <si>
    <t>Витрати від централізованого постачання (поточні і капітальні видатки)</t>
  </si>
  <si>
    <t>Тетяна ДІДИЧ</t>
  </si>
  <si>
    <t>Капітальні видатки від суми доходу власних надходжень</t>
  </si>
  <si>
    <t xml:space="preserve">                     Тетяна ДІДИЧ</t>
  </si>
  <si>
    <t>Податок на додану вартість від операційної діяльності</t>
  </si>
  <si>
    <t xml:space="preserve">              Тетяна ДІДИЧ</t>
  </si>
  <si>
    <t>Кошти отримані від плати за послуги (медогляди, платні послуги,  Договір "Медико-санітарне обслуговування" в здоровпункті ВП ХАЕС)</t>
  </si>
  <si>
    <t xml:space="preserve">Додаток </t>
  </si>
  <si>
    <t>VІІІ скликання</t>
  </si>
  <si>
    <t>______2024 № __/_________</t>
  </si>
  <si>
    <t>Нетішинської міської ради</t>
  </si>
  <si>
    <t xml:space="preserve">Рішення _____________сесії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</si>
</sst>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#,##0.00_₴;[Red]#,##0.00_₴"/>
    <numFmt numFmtId="210" formatCode="#,##0.00;[Red]#,##0.00"/>
    <numFmt numFmtId="211" formatCode="#,##0.00\ &quot;₽&quot;"/>
    <numFmt numFmtId="212" formatCode="_(* #,##0.0_);_(* \(#,##0.0\);_(* &quot;-&quot;_);_(@_)"/>
    <numFmt numFmtId="213" formatCode="_(* #,##0.00_);_(* \(#,##0.00\);_(* &quot;-&quot;_);_(@_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18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8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9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24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3" fillId="0" borderId="1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quotePrefix="1">
      <alignment horizontal="center"/>
    </xf>
    <xf numFmtId="204" fontId="2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Border="1" applyAlignment="1">
      <alignment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left" vertical="center" wrapText="1"/>
      <protection/>
    </xf>
    <xf numFmtId="0" fontId="31" fillId="0" borderId="0" xfId="53" applyFont="1" applyFill="1" applyBorder="1" applyAlignment="1">
      <alignment horizontal="center" vertical="center"/>
      <protection/>
    </xf>
    <xf numFmtId="204" fontId="31" fillId="0" borderId="0" xfId="53" applyNumberFormat="1" applyFont="1" applyFill="1" applyBorder="1" applyAlignment="1">
      <alignment horizontal="center" vertical="center" wrapText="1"/>
      <protection/>
    </xf>
    <xf numFmtId="204" fontId="31" fillId="0" borderId="0" xfId="53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 quotePrefix="1">
      <alignment horizontal="center"/>
    </xf>
    <xf numFmtId="204" fontId="33" fillId="0" borderId="0" xfId="0" applyNumberFormat="1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30" fillId="0" borderId="18" xfId="53" applyFont="1" applyFill="1" applyBorder="1" applyAlignment="1">
      <alignment horizontal="left" vertical="center" wrapText="1"/>
      <protection/>
    </xf>
    <xf numFmtId="0" fontId="3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0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30" fillId="24" borderId="10" xfId="0" applyNumberFormat="1" applyFont="1" applyFill="1" applyBorder="1" applyAlignment="1">
      <alignment horizontal="center" vertical="center" wrapText="1"/>
    </xf>
    <xf numFmtId="201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204" fontId="13" fillId="0" borderId="10" xfId="0" applyNumberFormat="1" applyFont="1" applyFill="1" applyBorder="1" applyAlignment="1">
      <alignment horizontal="center" vertical="center" wrapText="1"/>
    </xf>
    <xf numFmtId="204" fontId="12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Border="1" applyAlignment="1">
      <alignment horizontal="center" vertical="center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204" fontId="31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204" fontId="12" fillId="0" borderId="10" xfId="0" applyNumberFormat="1" applyFont="1" applyFill="1" applyBorder="1" applyAlignment="1">
      <alignment horizontal="center" wrapText="1"/>
    </xf>
    <xf numFmtId="204" fontId="12" fillId="0" borderId="10" xfId="0" applyNumberFormat="1" applyFont="1" applyFill="1" applyBorder="1" applyAlignment="1">
      <alignment horizontal="center"/>
    </xf>
    <xf numFmtId="204" fontId="13" fillId="0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Fill="1" applyBorder="1" applyAlignment="1">
      <alignment horizontal="center"/>
    </xf>
    <xf numFmtId="205" fontId="13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205" fontId="31" fillId="0" borderId="10" xfId="0" applyNumberFormat="1" applyFont="1" applyFill="1" applyBorder="1" applyAlignment="1">
      <alignment horizontal="center" vertical="center" wrapText="1"/>
    </xf>
    <xf numFmtId="205" fontId="31" fillId="0" borderId="0" xfId="53" applyNumberFormat="1" applyFont="1" applyFill="1" applyBorder="1" applyAlignment="1">
      <alignment horizontal="center" vertical="center" wrapText="1"/>
      <protection/>
    </xf>
    <xf numFmtId="205" fontId="31" fillId="0" borderId="0" xfId="53" applyNumberFormat="1" applyFont="1" applyFill="1" applyBorder="1" applyAlignment="1">
      <alignment horizontal="right" vertical="center" wrapText="1"/>
      <protection/>
    </xf>
    <xf numFmtId="0" fontId="32" fillId="0" borderId="0" xfId="0" applyFont="1" applyFill="1" applyAlignment="1">
      <alignment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1" fillId="0" borderId="10" xfId="0" applyFont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04" fontId="31" fillId="0" borderId="0" xfId="0" applyNumberFormat="1" applyFont="1" applyFill="1" applyBorder="1" applyAlignment="1">
      <alignment horizontal="left" wrapText="1"/>
    </xf>
    <xf numFmtId="204" fontId="31" fillId="0" borderId="0" xfId="0" applyNumberFormat="1" applyFont="1" applyFill="1" applyBorder="1" applyAlignment="1" quotePrefix="1">
      <alignment horizontal="left" wrapText="1"/>
    </xf>
    <xf numFmtId="0" fontId="31" fillId="0" borderId="21" xfId="0" applyFont="1" applyFill="1" applyBorder="1" applyAlignment="1">
      <alignment/>
    </xf>
    <xf numFmtId="0" fontId="20" fillId="0" borderId="0" xfId="0" applyFont="1" applyAlignment="1">
      <alignment/>
    </xf>
    <xf numFmtId="0" fontId="51" fillId="0" borderId="0" xfId="0" applyFont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04" fontId="12" fillId="0" borderId="0" xfId="0" applyNumberFormat="1" applyFont="1" applyFill="1" applyBorder="1" applyAlignment="1">
      <alignment horizontal="left" wrapText="1"/>
    </xf>
    <xf numFmtId="204" fontId="12" fillId="0" borderId="0" xfId="0" applyNumberFormat="1" applyFont="1" applyFill="1" applyBorder="1" applyAlignment="1" quotePrefix="1">
      <alignment horizontal="left" wrapText="1"/>
    </xf>
    <xf numFmtId="0" fontId="12" fillId="0" borderId="21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20" xfId="5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26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J35"/>
  <sheetViews>
    <sheetView zoomScalePageLayoutView="0" workbookViewId="0" topLeftCell="A3">
      <selection activeCell="C15" sqref="C15:E1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28125" style="0" customWidth="1"/>
    <col min="6" max="6" width="10.57421875" style="0" customWidth="1"/>
    <col min="7" max="7" width="5.00390625" style="0" customWidth="1"/>
    <col min="8" max="8" width="11.57421875" style="0" customWidth="1"/>
  </cols>
  <sheetData>
    <row r="1" spans="2:8" ht="18.75" customHeight="1" hidden="1">
      <c r="B1" s="25"/>
      <c r="E1" s="189" t="s">
        <v>162</v>
      </c>
      <c r="F1" s="189"/>
      <c r="G1" s="189"/>
      <c r="H1" s="189"/>
    </row>
    <row r="2" spans="4:10" ht="51" customHeight="1" hidden="1">
      <c r="D2" s="26"/>
      <c r="E2" s="190" t="s">
        <v>149</v>
      </c>
      <c r="F2" s="190"/>
      <c r="G2" s="190"/>
      <c r="H2" s="190"/>
      <c r="I2" s="27"/>
      <c r="J2" s="27"/>
    </row>
    <row r="3" spans="2:8" ht="16.5" customHeight="1">
      <c r="B3" s="28"/>
      <c r="E3" s="196" t="s">
        <v>315</v>
      </c>
      <c r="F3" s="196"/>
      <c r="G3" s="196"/>
      <c r="H3" s="196"/>
    </row>
    <row r="4" spans="2:8" ht="18.75">
      <c r="B4" s="28"/>
      <c r="E4" s="179" t="s">
        <v>135</v>
      </c>
      <c r="F4" s="180"/>
      <c r="G4" s="180"/>
      <c r="H4" s="180"/>
    </row>
    <row r="5" spans="2:8" ht="22.5" customHeight="1">
      <c r="B5" s="28"/>
      <c r="E5" s="180" t="s">
        <v>319</v>
      </c>
      <c r="F5" s="180"/>
      <c r="G5" s="180"/>
      <c r="H5" s="180"/>
    </row>
    <row r="6" spans="2:8" ht="18.75" customHeight="1">
      <c r="B6" s="28"/>
      <c r="E6" s="180" t="s">
        <v>318</v>
      </c>
      <c r="F6" s="180"/>
      <c r="G6" s="180"/>
      <c r="H6" s="180"/>
    </row>
    <row r="7" spans="2:8" ht="19.5" customHeight="1">
      <c r="B7" s="28"/>
      <c r="E7" s="180" t="s">
        <v>316</v>
      </c>
      <c r="F7" s="180"/>
      <c r="G7" s="180"/>
      <c r="H7" s="180"/>
    </row>
    <row r="8" spans="2:8" ht="19.5" customHeight="1">
      <c r="B8" s="28"/>
      <c r="E8" s="184" t="s">
        <v>317</v>
      </c>
      <c r="F8" s="184"/>
      <c r="G8" s="184"/>
      <c r="H8" s="184"/>
    </row>
    <row r="9" ht="12.75">
      <c r="B9" s="28"/>
    </row>
    <row r="10" ht="20.25" customHeight="1">
      <c r="B10" s="25"/>
    </row>
    <row r="11" spans="2:8" ht="20.25" customHeight="1">
      <c r="B11" s="195" t="s">
        <v>172</v>
      </c>
      <c r="C11" s="195"/>
      <c r="D11" s="195"/>
      <c r="E11" s="195"/>
      <c r="F11" s="195"/>
      <c r="G11" s="195"/>
      <c r="H11" s="195"/>
    </row>
    <row r="12" ht="20.25" customHeight="1" thickBot="1">
      <c r="B12" s="25"/>
    </row>
    <row r="13" spans="2:8" ht="15.75">
      <c r="B13" s="30"/>
      <c r="C13" s="30"/>
      <c r="D13" s="29"/>
      <c r="E13" s="29"/>
      <c r="F13" s="29"/>
      <c r="G13" s="191" t="s">
        <v>136</v>
      </c>
      <c r="H13" s="192"/>
    </row>
    <row r="14" spans="2:8" ht="19.5" thickBot="1">
      <c r="B14" s="40"/>
      <c r="C14" s="25"/>
      <c r="D14" s="25"/>
      <c r="E14" s="25">
        <v>2024</v>
      </c>
      <c r="F14" s="30" t="s">
        <v>132</v>
      </c>
      <c r="G14" s="193"/>
      <c r="H14" s="194"/>
    </row>
    <row r="15" spans="2:8" ht="111.75" customHeight="1" thickBot="1">
      <c r="B15" s="50" t="s">
        <v>137</v>
      </c>
      <c r="C15" s="197" t="s">
        <v>246</v>
      </c>
      <c r="D15" s="197"/>
      <c r="E15" s="197"/>
      <c r="F15" s="51" t="s">
        <v>171</v>
      </c>
      <c r="G15" s="181">
        <v>40365451</v>
      </c>
      <c r="H15" s="182"/>
    </row>
    <row r="16" spans="2:8" ht="37.5" customHeight="1" thickBot="1">
      <c r="B16" s="33" t="s">
        <v>138</v>
      </c>
      <c r="C16" s="34"/>
      <c r="D16" s="34"/>
      <c r="E16" s="34"/>
      <c r="F16" s="31" t="s">
        <v>139</v>
      </c>
      <c r="G16" s="46"/>
      <c r="H16" s="47">
        <v>150</v>
      </c>
    </row>
    <row r="17" spans="2:8" ht="27" customHeight="1" thickBot="1">
      <c r="B17" s="33" t="s">
        <v>140</v>
      </c>
      <c r="C17" s="34"/>
      <c r="D17" s="34"/>
      <c r="E17" s="34"/>
      <c r="F17" s="31" t="s">
        <v>141</v>
      </c>
      <c r="G17" s="46"/>
      <c r="H17" s="47"/>
    </row>
    <row r="18" spans="2:8" ht="42.75" customHeight="1" thickBot="1">
      <c r="B18" s="33" t="s">
        <v>142</v>
      </c>
      <c r="C18" s="34"/>
      <c r="D18" s="34"/>
      <c r="E18" s="34"/>
      <c r="F18" s="31" t="s">
        <v>143</v>
      </c>
      <c r="G18" s="46"/>
      <c r="H18" s="65" t="s">
        <v>247</v>
      </c>
    </row>
    <row r="19" spans="2:8" ht="32.25" customHeight="1" thickBot="1">
      <c r="B19" s="33" t="s">
        <v>144</v>
      </c>
      <c r="C19" s="34"/>
      <c r="D19" s="34"/>
      <c r="E19" s="34"/>
      <c r="F19" s="35"/>
      <c r="G19" s="35"/>
      <c r="H19" s="32"/>
    </row>
    <row r="20" spans="2:8" ht="21.75" customHeight="1" thickBot="1">
      <c r="B20" s="33" t="s">
        <v>145</v>
      </c>
      <c r="C20" s="188" t="s">
        <v>248</v>
      </c>
      <c r="D20" s="188"/>
      <c r="E20" s="188"/>
      <c r="F20" s="188"/>
      <c r="G20" s="35"/>
      <c r="H20" s="32"/>
    </row>
    <row r="21" spans="2:8" ht="21.75" customHeight="1" thickBot="1">
      <c r="B21" s="33" t="s">
        <v>146</v>
      </c>
      <c r="C21" s="34"/>
      <c r="D21" s="187">
        <v>385.75</v>
      </c>
      <c r="E21" s="187"/>
      <c r="F21" s="34"/>
      <c r="G21" s="35"/>
      <c r="H21" s="32"/>
    </row>
    <row r="22" spans="2:8" ht="21.75" customHeight="1" thickBot="1">
      <c r="B22" s="33" t="s">
        <v>147</v>
      </c>
      <c r="C22" s="183" t="s">
        <v>249</v>
      </c>
      <c r="D22" s="183"/>
      <c r="E22" s="183"/>
      <c r="F22" s="183"/>
      <c r="G22" s="35"/>
      <c r="H22" s="32"/>
    </row>
    <row r="23" spans="2:8" ht="21.75" customHeight="1" thickBot="1">
      <c r="B23" s="33" t="s">
        <v>148</v>
      </c>
      <c r="C23" s="56"/>
      <c r="D23" s="183">
        <v>42266</v>
      </c>
      <c r="E23" s="183"/>
      <c r="F23" s="36"/>
      <c r="G23" s="36"/>
      <c r="H23" s="37"/>
    </row>
    <row r="24" spans="3:8" ht="15.75">
      <c r="C24" s="36"/>
      <c r="D24" s="36"/>
      <c r="E24" s="36"/>
      <c r="F24" s="36"/>
      <c r="G24" s="36"/>
      <c r="H24" s="36"/>
    </row>
    <row r="25" spans="2:8" ht="31.5" customHeight="1">
      <c r="B25" s="2" t="s">
        <v>296</v>
      </c>
      <c r="C25" s="57"/>
      <c r="D25" s="57"/>
      <c r="E25" s="185" t="s">
        <v>313</v>
      </c>
      <c r="F25" s="186"/>
      <c r="G25" s="186"/>
      <c r="H25" s="186"/>
    </row>
    <row r="26" spans="2:8" ht="15.75">
      <c r="B26" s="25"/>
      <c r="C26" s="25"/>
      <c r="D26" s="25"/>
      <c r="E26" s="25"/>
      <c r="F26" s="30"/>
      <c r="G26" s="25"/>
      <c r="H26" s="25"/>
    </row>
    <row r="27" spans="2:8" ht="12.75">
      <c r="B27" s="38"/>
      <c r="C27" s="38"/>
      <c r="D27" s="38"/>
      <c r="E27" s="38"/>
      <c r="F27" s="38"/>
      <c r="G27" s="38"/>
      <c r="H27" s="38"/>
    </row>
    <row r="28" ht="16.5">
      <c r="B28" s="39"/>
    </row>
    <row r="29" ht="15.75">
      <c r="B29" s="24"/>
    </row>
    <row r="30" ht="15.75">
      <c r="B30" s="24"/>
    </row>
    <row r="31" ht="15.75">
      <c r="B31" s="24"/>
    </row>
    <row r="32" ht="15.75">
      <c r="B32" s="24"/>
    </row>
    <row r="33" ht="15.75">
      <c r="B33" s="24"/>
    </row>
    <row r="34" ht="15.75">
      <c r="B34" s="24"/>
    </row>
    <row r="35" ht="15.75">
      <c r="B35" s="24"/>
    </row>
  </sheetData>
  <sheetProtection/>
  <mergeCells count="14">
    <mergeCell ref="E25:H25"/>
    <mergeCell ref="D21:E21"/>
    <mergeCell ref="C20:F20"/>
    <mergeCell ref="E1:H1"/>
    <mergeCell ref="E2:H2"/>
    <mergeCell ref="G13:H13"/>
    <mergeCell ref="G14:H14"/>
    <mergeCell ref="B11:H11"/>
    <mergeCell ref="E3:H3"/>
    <mergeCell ref="C15:E15"/>
    <mergeCell ref="G15:H15"/>
    <mergeCell ref="C22:F22"/>
    <mergeCell ref="D23:E23"/>
    <mergeCell ref="E8:H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2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9.7109375" style="139" customWidth="1"/>
    <col min="4" max="4" width="10.7109375" style="136" customWidth="1"/>
    <col min="5" max="5" width="9.8515625" style="2" customWidth="1"/>
    <col min="6" max="9" width="9.57421875" style="2" customWidth="1"/>
    <col min="10" max="16384" width="9.140625" style="2" customWidth="1"/>
  </cols>
  <sheetData>
    <row r="1" spans="1:9" ht="18" customHeight="1">
      <c r="A1" s="204" t="s">
        <v>300</v>
      </c>
      <c r="B1" s="204"/>
      <c r="C1" s="204"/>
      <c r="D1" s="204"/>
      <c r="E1" s="204"/>
      <c r="F1" s="204"/>
      <c r="G1" s="204"/>
      <c r="H1" s="204"/>
      <c r="I1" s="204"/>
    </row>
    <row r="2" spans="3:9" ht="12.75" customHeight="1">
      <c r="C2" s="149"/>
      <c r="D2" s="149"/>
      <c r="G2" s="172" t="s">
        <v>134</v>
      </c>
      <c r="H2" s="172"/>
      <c r="I2" s="172"/>
    </row>
    <row r="3" spans="1:9" ht="15.7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74" t="s">
        <v>1</v>
      </c>
      <c r="B5" s="202" t="s">
        <v>2</v>
      </c>
      <c r="C5" s="202" t="s">
        <v>297</v>
      </c>
      <c r="D5" s="202" t="s">
        <v>298</v>
      </c>
      <c r="E5" s="202" t="s">
        <v>299</v>
      </c>
      <c r="F5" s="202" t="s">
        <v>3</v>
      </c>
      <c r="G5" s="202"/>
      <c r="H5" s="202"/>
      <c r="I5" s="202"/>
    </row>
    <row r="6" spans="1:9" ht="42.75" customHeight="1">
      <c r="A6" s="174"/>
      <c r="B6" s="202"/>
      <c r="C6" s="202"/>
      <c r="D6" s="202"/>
      <c r="E6" s="202"/>
      <c r="F6" s="93" t="s">
        <v>4</v>
      </c>
      <c r="G6" s="93" t="s">
        <v>5</v>
      </c>
      <c r="H6" s="93" t="s">
        <v>6</v>
      </c>
      <c r="I6" s="93" t="s">
        <v>7</v>
      </c>
    </row>
    <row r="7" spans="1:9" s="6" customFormat="1" ht="12.75">
      <c r="A7" s="66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4.25" customHeight="1">
      <c r="A8" s="83" t="s">
        <v>8</v>
      </c>
      <c r="B8" s="67"/>
      <c r="C8" s="67"/>
      <c r="D8" s="67"/>
      <c r="E8" s="67"/>
      <c r="F8" s="67"/>
      <c r="G8" s="67"/>
      <c r="H8" s="67"/>
      <c r="I8" s="67"/>
    </row>
    <row r="9" spans="1:9" ht="32.25" customHeight="1">
      <c r="A9" s="84" t="s">
        <v>9</v>
      </c>
      <c r="B9" s="68">
        <v>1000</v>
      </c>
      <c r="C9" s="141">
        <f>C10+C11+C12+C14+C13+C15+C16+C17+C18</f>
        <v>75383.70000000001</v>
      </c>
      <c r="D9" s="141">
        <f aca="true" t="shared" si="0" ref="D9:I9">D10+D11+D12+D14</f>
        <v>92599</v>
      </c>
      <c r="E9" s="141">
        <f t="shared" si="0"/>
        <v>91158</v>
      </c>
      <c r="F9" s="141">
        <f>F10+F11+F12+F14</f>
        <v>22629.2</v>
      </c>
      <c r="G9" s="141">
        <f t="shared" si="0"/>
        <v>22382.3</v>
      </c>
      <c r="H9" s="141">
        <f t="shared" si="0"/>
        <v>23210.3</v>
      </c>
      <c r="I9" s="141">
        <f t="shared" si="0"/>
        <v>22936.2</v>
      </c>
    </row>
    <row r="10" spans="1:9" ht="98.25" customHeight="1">
      <c r="A10" s="85" t="s">
        <v>210</v>
      </c>
      <c r="B10" s="69" t="s">
        <v>181</v>
      </c>
      <c r="C10" s="142">
        <v>5141.1</v>
      </c>
      <c r="D10" s="142">
        <v>13294</v>
      </c>
      <c r="E10" s="141">
        <f>F10+G10+H10+I10</f>
        <v>12325</v>
      </c>
      <c r="F10" s="142">
        <f>1012+2000-78.8</f>
        <v>2933.2</v>
      </c>
      <c r="G10" s="142">
        <v>2681.3</v>
      </c>
      <c r="H10" s="142">
        <v>3494.3</v>
      </c>
      <c r="I10" s="142">
        <v>3216.2</v>
      </c>
    </row>
    <row r="11" spans="1:9" ht="40.5" customHeight="1">
      <c r="A11" s="85" t="s">
        <v>214</v>
      </c>
      <c r="B11" s="69" t="s">
        <v>182</v>
      </c>
      <c r="C11" s="142">
        <v>479.2</v>
      </c>
      <c r="D11" s="142">
        <v>1300</v>
      </c>
      <c r="E11" s="141">
        <f aca="true" t="shared" si="1" ref="E11:E99">F11+G11+H11+I11</f>
        <v>828</v>
      </c>
      <c r="F11" s="142">
        <v>195</v>
      </c>
      <c r="G11" s="142">
        <v>200</v>
      </c>
      <c r="H11" s="142">
        <v>215</v>
      </c>
      <c r="I11" s="142">
        <v>218</v>
      </c>
    </row>
    <row r="12" spans="1:9" ht="19.5" customHeight="1">
      <c r="A12" s="85" t="s">
        <v>191</v>
      </c>
      <c r="B12" s="69" t="s">
        <v>183</v>
      </c>
      <c r="C12" s="142">
        <v>2.3</v>
      </c>
      <c r="D12" s="142">
        <v>5</v>
      </c>
      <c r="E12" s="141">
        <f t="shared" si="1"/>
        <v>5</v>
      </c>
      <c r="F12" s="142">
        <v>1</v>
      </c>
      <c r="G12" s="142">
        <v>1</v>
      </c>
      <c r="H12" s="142">
        <v>1</v>
      </c>
      <c r="I12" s="142">
        <v>2</v>
      </c>
    </row>
    <row r="13" spans="1:9" ht="74.25" customHeight="1">
      <c r="A13" s="85" t="s">
        <v>301</v>
      </c>
      <c r="B13" s="69" t="s">
        <v>302</v>
      </c>
      <c r="C13" s="142">
        <v>3126.2</v>
      </c>
      <c r="D13" s="142"/>
      <c r="E13" s="141"/>
      <c r="F13" s="142"/>
      <c r="G13" s="142"/>
      <c r="H13" s="142"/>
      <c r="I13" s="142"/>
    </row>
    <row r="14" spans="1:9" ht="20.25" customHeight="1">
      <c r="A14" s="85" t="s">
        <v>217</v>
      </c>
      <c r="B14" s="69" t="s">
        <v>192</v>
      </c>
      <c r="C14" s="142">
        <v>62723.8</v>
      </c>
      <c r="D14" s="142">
        <v>78000</v>
      </c>
      <c r="E14" s="141">
        <f t="shared" si="1"/>
        <v>78000</v>
      </c>
      <c r="F14" s="142">
        <v>19500</v>
      </c>
      <c r="G14" s="142">
        <v>19500</v>
      </c>
      <c r="H14" s="142">
        <v>19500</v>
      </c>
      <c r="I14" s="142">
        <v>19500</v>
      </c>
    </row>
    <row r="15" spans="1:9" ht="20.25" customHeight="1">
      <c r="A15" s="85" t="s">
        <v>193</v>
      </c>
      <c r="B15" s="69"/>
      <c r="C15" s="142">
        <v>23.5</v>
      </c>
      <c r="D15" s="142"/>
      <c r="E15" s="141"/>
      <c r="F15" s="142"/>
      <c r="G15" s="142"/>
      <c r="H15" s="142"/>
      <c r="I15" s="142"/>
    </row>
    <row r="16" spans="1:9" ht="26.25" customHeight="1">
      <c r="A16" s="85" t="s">
        <v>228</v>
      </c>
      <c r="B16" s="69"/>
      <c r="C16" s="142">
        <v>1</v>
      </c>
      <c r="D16" s="142"/>
      <c r="E16" s="141"/>
      <c r="F16" s="142"/>
      <c r="G16" s="142"/>
      <c r="H16" s="142"/>
      <c r="I16" s="142"/>
    </row>
    <row r="17" spans="1:9" ht="33.75" customHeight="1">
      <c r="A17" s="85" t="s">
        <v>303</v>
      </c>
      <c r="B17" s="69"/>
      <c r="C17" s="142">
        <v>1111</v>
      </c>
      <c r="D17" s="142"/>
      <c r="E17" s="141"/>
      <c r="F17" s="142"/>
      <c r="G17" s="142"/>
      <c r="H17" s="142"/>
      <c r="I17" s="142"/>
    </row>
    <row r="18" spans="1:9" ht="67.5" customHeight="1">
      <c r="A18" s="88" t="s">
        <v>305</v>
      </c>
      <c r="B18" s="69"/>
      <c r="C18" s="142">
        <v>2775.6</v>
      </c>
      <c r="D18" s="142"/>
      <c r="E18" s="141"/>
      <c r="F18" s="142"/>
      <c r="G18" s="142"/>
      <c r="H18" s="142"/>
      <c r="I18" s="142"/>
    </row>
    <row r="19" spans="1:9" ht="30" customHeight="1">
      <c r="A19" s="84" t="s">
        <v>10</v>
      </c>
      <c r="B19" s="68">
        <v>1010</v>
      </c>
      <c r="C19" s="141">
        <f>C20+C21+C22+C23+C24+C25+C26+C27+C28</f>
        <v>71894.9</v>
      </c>
      <c r="D19" s="141">
        <f>D20+D21+D22+D23+D24+D25+D26+D27+D28</f>
        <v>80593.7</v>
      </c>
      <c r="E19" s="141">
        <f>F19+G19+H19+I19</f>
        <v>83833</v>
      </c>
      <c r="F19" s="141">
        <f>F20+F23+F24+F25+F26+F28+F21</f>
        <v>20786.2</v>
      </c>
      <c r="G19" s="141">
        <f>G20+G23+G24+G25+G26+G28+G21</f>
        <v>20690.3</v>
      </c>
      <c r="H19" s="141">
        <f>H20+H23+H24+H25+H26+H28+H21</f>
        <v>21566.300000000003</v>
      </c>
      <c r="I19" s="141">
        <f>I20+I23+I24+I25+I26+I28+I21</f>
        <v>20790.2</v>
      </c>
    </row>
    <row r="20" spans="1:9" ht="42" customHeight="1">
      <c r="A20" s="84" t="s">
        <v>215</v>
      </c>
      <c r="B20" s="23">
        <v>1011</v>
      </c>
      <c r="C20" s="142">
        <v>3666.4</v>
      </c>
      <c r="D20" s="142">
        <v>5200</v>
      </c>
      <c r="E20" s="141">
        <f t="shared" si="1"/>
        <v>4191.8</v>
      </c>
      <c r="F20" s="142">
        <v>1000</v>
      </c>
      <c r="G20" s="142">
        <v>1100</v>
      </c>
      <c r="H20" s="142">
        <v>1100</v>
      </c>
      <c r="I20" s="142">
        <v>991.8</v>
      </c>
    </row>
    <row r="21" spans="1:9" ht="15">
      <c r="A21" s="84" t="s">
        <v>11</v>
      </c>
      <c r="B21" s="23">
        <v>1012</v>
      </c>
      <c r="C21" s="142">
        <v>21.5</v>
      </c>
      <c r="D21" s="142">
        <v>36</v>
      </c>
      <c r="E21" s="141">
        <f t="shared" si="1"/>
        <v>36</v>
      </c>
      <c r="F21" s="142">
        <v>9</v>
      </c>
      <c r="G21" s="142">
        <v>9</v>
      </c>
      <c r="H21" s="142">
        <v>9</v>
      </c>
      <c r="I21" s="142">
        <v>9</v>
      </c>
    </row>
    <row r="22" spans="1:9" ht="17.25" customHeight="1">
      <c r="A22" s="84" t="s">
        <v>12</v>
      </c>
      <c r="B22" s="23">
        <v>1013</v>
      </c>
      <c r="C22" s="142">
        <v>406.2</v>
      </c>
      <c r="D22" s="142"/>
      <c r="E22" s="141">
        <f t="shared" si="1"/>
        <v>0</v>
      </c>
      <c r="F22" s="142"/>
      <c r="G22" s="142"/>
      <c r="H22" s="142"/>
      <c r="I22" s="142"/>
    </row>
    <row r="23" spans="1:9" ht="20.25" customHeight="1">
      <c r="A23" s="84" t="s">
        <v>13</v>
      </c>
      <c r="B23" s="23">
        <v>1014</v>
      </c>
      <c r="C23" s="142">
        <v>51496.8</v>
      </c>
      <c r="D23" s="142">
        <v>57365</v>
      </c>
      <c r="E23" s="141">
        <f t="shared" si="1"/>
        <v>59698</v>
      </c>
      <c r="F23" s="142">
        <v>13698</v>
      </c>
      <c r="G23" s="142">
        <v>15000</v>
      </c>
      <c r="H23" s="142">
        <v>16000</v>
      </c>
      <c r="I23" s="142">
        <v>15000</v>
      </c>
    </row>
    <row r="24" spans="1:9" ht="21" customHeight="1">
      <c r="A24" s="84" t="s">
        <v>14</v>
      </c>
      <c r="B24" s="23">
        <v>1015</v>
      </c>
      <c r="C24" s="142">
        <v>10940</v>
      </c>
      <c r="D24" s="142">
        <v>12485.7</v>
      </c>
      <c r="E24" s="141">
        <f>F24+G24+H24+I24</f>
        <v>12779.2</v>
      </c>
      <c r="F24" s="142">
        <v>2931.8</v>
      </c>
      <c r="G24" s="142">
        <v>3211</v>
      </c>
      <c r="H24" s="142">
        <v>3425.4</v>
      </c>
      <c r="I24" s="142">
        <v>3211</v>
      </c>
    </row>
    <row r="25" spans="1:9" ht="70.5" customHeight="1">
      <c r="A25" s="84" t="s">
        <v>15</v>
      </c>
      <c r="B25" s="23">
        <v>1016</v>
      </c>
      <c r="C25" s="142">
        <v>4411.9</v>
      </c>
      <c r="D25" s="142">
        <v>4400</v>
      </c>
      <c r="E25" s="141">
        <f t="shared" si="1"/>
        <v>3578.0000000000005</v>
      </c>
      <c r="F25" s="142">
        <v>2272.4</v>
      </c>
      <c r="G25" s="142">
        <v>495.3</v>
      </c>
      <c r="H25" s="142">
        <v>156.9</v>
      </c>
      <c r="I25" s="142">
        <v>653.4</v>
      </c>
    </row>
    <row r="26" spans="1:9" ht="27.75" customHeight="1">
      <c r="A26" s="84" t="s">
        <v>16</v>
      </c>
      <c r="B26" s="23">
        <v>1017</v>
      </c>
      <c r="C26" s="142">
        <v>814.6</v>
      </c>
      <c r="D26" s="142">
        <v>1000</v>
      </c>
      <c r="E26" s="141">
        <f t="shared" si="1"/>
        <v>3450</v>
      </c>
      <c r="F26" s="142">
        <v>850</v>
      </c>
      <c r="G26" s="142">
        <v>850</v>
      </c>
      <c r="H26" s="142">
        <v>850</v>
      </c>
      <c r="I26" s="142">
        <v>900</v>
      </c>
    </row>
    <row r="27" spans="1:9" ht="18.75" customHeight="1">
      <c r="A27" s="84" t="s">
        <v>17</v>
      </c>
      <c r="B27" s="23">
        <v>1018</v>
      </c>
      <c r="C27" s="142"/>
      <c r="D27" s="142"/>
      <c r="E27" s="141">
        <f t="shared" si="1"/>
        <v>0</v>
      </c>
      <c r="F27" s="142"/>
      <c r="G27" s="142"/>
      <c r="H27" s="142"/>
      <c r="I27" s="142"/>
    </row>
    <row r="28" spans="1:9" ht="34.5" customHeight="1">
      <c r="A28" s="86" t="s">
        <v>195</v>
      </c>
      <c r="B28" s="23">
        <v>1019</v>
      </c>
      <c r="C28" s="142">
        <v>137.5</v>
      </c>
      <c r="D28" s="142">
        <v>107</v>
      </c>
      <c r="E28" s="141">
        <f t="shared" si="1"/>
        <v>100</v>
      </c>
      <c r="F28" s="142">
        <v>25</v>
      </c>
      <c r="G28" s="142">
        <v>25</v>
      </c>
      <c r="H28" s="142">
        <v>25</v>
      </c>
      <c r="I28" s="142">
        <v>25</v>
      </c>
    </row>
    <row r="29" spans="1:9" ht="10.5" customHeight="1">
      <c r="A29" s="84"/>
      <c r="B29" s="23"/>
      <c r="C29" s="142"/>
      <c r="D29" s="142"/>
      <c r="E29" s="141"/>
      <c r="F29" s="142"/>
      <c r="G29" s="142"/>
      <c r="H29" s="142"/>
      <c r="I29" s="142"/>
    </row>
    <row r="30" spans="1:9" ht="15">
      <c r="A30" s="83" t="s">
        <v>18</v>
      </c>
      <c r="B30" s="70">
        <v>1020</v>
      </c>
      <c r="C30" s="141">
        <f>C9+C75-C19</f>
        <v>4736.900000000023</v>
      </c>
      <c r="D30" s="141">
        <f>D9-D19</f>
        <v>12005.300000000003</v>
      </c>
      <c r="E30" s="141">
        <f>F30+G30+H30+I30</f>
        <v>7324.999999999996</v>
      </c>
      <c r="F30" s="141">
        <f>F9-F19</f>
        <v>1843</v>
      </c>
      <c r="G30" s="141">
        <f>G9-G19</f>
        <v>1692</v>
      </c>
      <c r="H30" s="141">
        <f>H9-H19</f>
        <v>1643.9999999999964</v>
      </c>
      <c r="I30" s="141">
        <f>I9-I19</f>
        <v>2146</v>
      </c>
    </row>
    <row r="31" spans="1:9" ht="27">
      <c r="A31" s="84" t="s">
        <v>19</v>
      </c>
      <c r="B31" s="68">
        <v>1030</v>
      </c>
      <c r="C31" s="141">
        <f>C32+C33+C34+C35+C36+C37+C38+C39+C40+C42+C43+C44+C45+C46+C47+C48+C49+C50+C53+C41</f>
        <v>6540.860000000001</v>
      </c>
      <c r="D31" s="141">
        <f>D32+D33+D34+D35+D36+D37+D38+D39+D40+D41+D53+D49+D47</f>
        <v>10955.3</v>
      </c>
      <c r="E31" s="141">
        <f>F31+G31+H31+I31+0.01</f>
        <v>10624.998712499999</v>
      </c>
      <c r="F31" s="141">
        <f>F32+F33+F34+F35+F36+F37+F38+F39+F40+F41+F53+F49+F47</f>
        <v>2467.9972125</v>
      </c>
      <c r="G31" s="141">
        <f>G32+G33+G34+G35+G36+G37+G38+G39+G40+G41+G53+G49+G47</f>
        <v>2566.9972125</v>
      </c>
      <c r="H31" s="141">
        <f>H32+H33+H34+H35+H36+H37+H38+H39+H40+H41+H53+H49+H47</f>
        <v>2518.9972125</v>
      </c>
      <c r="I31" s="141">
        <f>I32+I33+I34+I35+I36+I37+I38+I39+I40+I41+I53+I49+I47</f>
        <v>3070.997075</v>
      </c>
    </row>
    <row r="32" spans="1:9" ht="28.5" customHeight="1">
      <c r="A32" s="84" t="s">
        <v>20</v>
      </c>
      <c r="B32" s="68">
        <v>1031</v>
      </c>
      <c r="C32" s="142">
        <v>19.04</v>
      </c>
      <c r="D32" s="142">
        <v>45</v>
      </c>
      <c r="E32" s="141">
        <f t="shared" si="1"/>
        <v>50</v>
      </c>
      <c r="F32" s="142">
        <v>12</v>
      </c>
      <c r="G32" s="142">
        <v>12</v>
      </c>
      <c r="H32" s="142">
        <v>12</v>
      </c>
      <c r="I32" s="142">
        <v>14</v>
      </c>
    </row>
    <row r="33" spans="1:9" ht="27">
      <c r="A33" s="84" t="s">
        <v>21</v>
      </c>
      <c r="B33" s="68">
        <v>1032</v>
      </c>
      <c r="C33" s="142"/>
      <c r="D33" s="142"/>
      <c r="E33" s="141">
        <f t="shared" si="1"/>
        <v>0</v>
      </c>
      <c r="F33" s="142"/>
      <c r="G33" s="142"/>
      <c r="H33" s="142"/>
      <c r="I33" s="142"/>
    </row>
    <row r="34" spans="1:9" ht="15">
      <c r="A34" s="84" t="s">
        <v>22</v>
      </c>
      <c r="B34" s="68">
        <v>1033</v>
      </c>
      <c r="C34" s="142"/>
      <c r="D34" s="142"/>
      <c r="E34" s="141">
        <f t="shared" si="1"/>
        <v>0</v>
      </c>
      <c r="F34" s="142"/>
      <c r="G34" s="142"/>
      <c r="H34" s="142"/>
      <c r="I34" s="142"/>
    </row>
    <row r="35" spans="1:9" ht="15">
      <c r="A35" s="84" t="s">
        <v>23</v>
      </c>
      <c r="B35" s="68">
        <v>1034</v>
      </c>
      <c r="C35" s="142"/>
      <c r="D35" s="142"/>
      <c r="E35" s="141">
        <f t="shared" si="1"/>
        <v>0</v>
      </c>
      <c r="F35" s="142"/>
      <c r="G35" s="142"/>
      <c r="H35" s="142"/>
      <c r="I35" s="142"/>
    </row>
    <row r="36" spans="1:9" ht="15">
      <c r="A36" s="84" t="s">
        <v>24</v>
      </c>
      <c r="B36" s="68">
        <v>1035</v>
      </c>
      <c r="C36" s="142"/>
      <c r="D36" s="142"/>
      <c r="E36" s="141">
        <f t="shared" si="1"/>
        <v>0</v>
      </c>
      <c r="F36" s="142"/>
      <c r="G36" s="142"/>
      <c r="H36" s="142"/>
      <c r="I36" s="142"/>
    </row>
    <row r="37" spans="1:9" ht="15" customHeight="1">
      <c r="A37" s="84" t="s">
        <v>25</v>
      </c>
      <c r="B37" s="68">
        <v>1036</v>
      </c>
      <c r="C37" s="142">
        <v>0.3</v>
      </c>
      <c r="D37" s="142">
        <v>168</v>
      </c>
      <c r="E37" s="141">
        <f t="shared" si="1"/>
        <v>50</v>
      </c>
      <c r="F37" s="142">
        <v>12</v>
      </c>
      <c r="G37" s="142">
        <v>12</v>
      </c>
      <c r="H37" s="142">
        <v>13</v>
      </c>
      <c r="I37" s="142">
        <v>13</v>
      </c>
    </row>
    <row r="38" spans="1:9" ht="15">
      <c r="A38" s="84" t="s">
        <v>26</v>
      </c>
      <c r="B38" s="68">
        <v>1037</v>
      </c>
      <c r="C38" s="142">
        <v>122.32</v>
      </c>
      <c r="D38" s="142">
        <v>168</v>
      </c>
      <c r="E38" s="141">
        <f t="shared" si="1"/>
        <v>175</v>
      </c>
      <c r="F38" s="142">
        <v>43</v>
      </c>
      <c r="G38" s="142">
        <v>44</v>
      </c>
      <c r="H38" s="142">
        <v>44</v>
      </c>
      <c r="I38" s="142">
        <v>44</v>
      </c>
    </row>
    <row r="39" spans="1:9" ht="15">
      <c r="A39" s="84" t="s">
        <v>27</v>
      </c>
      <c r="B39" s="68">
        <v>1038</v>
      </c>
      <c r="C39" s="142">
        <v>5032.37</v>
      </c>
      <c r="D39" s="142">
        <v>7500</v>
      </c>
      <c r="E39" s="141">
        <f t="shared" si="1"/>
        <v>7850</v>
      </c>
      <c r="F39" s="142">
        <v>1850</v>
      </c>
      <c r="G39" s="142">
        <v>1850</v>
      </c>
      <c r="H39" s="142">
        <v>1850</v>
      </c>
      <c r="I39" s="142">
        <v>2300</v>
      </c>
    </row>
    <row r="40" spans="1:9" ht="17.25" customHeight="1">
      <c r="A40" s="84" t="s">
        <v>28</v>
      </c>
      <c r="B40" s="68">
        <v>1039</v>
      </c>
      <c r="C40" s="142">
        <v>1062.43</v>
      </c>
      <c r="D40" s="142">
        <v>1633.3</v>
      </c>
      <c r="E40" s="141">
        <f>F40+G40+H40+I40+0.01</f>
        <v>1705.9987124999998</v>
      </c>
      <c r="F40" s="142">
        <f>F39*21.775525/100-0.85</f>
        <v>401.99721249999993</v>
      </c>
      <c r="G40" s="142">
        <f>G39*21.775525/100-0.85</f>
        <v>401.99721249999993</v>
      </c>
      <c r="H40" s="142">
        <f>H39*21.775525/100-0.85</f>
        <v>401.99721249999993</v>
      </c>
      <c r="I40" s="142">
        <f>I39*21.775525/100-0.84</f>
        <v>499.997075</v>
      </c>
    </row>
    <row r="41" spans="1:9" ht="43.5" customHeight="1">
      <c r="A41" s="84" t="s">
        <v>29</v>
      </c>
      <c r="B41" s="68">
        <v>1040</v>
      </c>
      <c r="C41" s="142">
        <v>21.8</v>
      </c>
      <c r="D41" s="142">
        <v>200</v>
      </c>
      <c r="E41" s="141">
        <f t="shared" si="1"/>
        <v>100</v>
      </c>
      <c r="F41" s="142">
        <v>25</v>
      </c>
      <c r="G41" s="142">
        <v>25</v>
      </c>
      <c r="H41" s="142">
        <v>25</v>
      </c>
      <c r="I41" s="142">
        <v>25</v>
      </c>
    </row>
    <row r="42" spans="1:9" ht="54">
      <c r="A42" s="84" t="s">
        <v>30</v>
      </c>
      <c r="B42" s="68">
        <v>1041</v>
      </c>
      <c r="C42" s="142"/>
      <c r="D42" s="142"/>
      <c r="E42" s="141">
        <f t="shared" si="1"/>
        <v>0</v>
      </c>
      <c r="F42" s="142"/>
      <c r="G42" s="142"/>
      <c r="H42" s="142"/>
      <c r="I42" s="142"/>
    </row>
    <row r="43" spans="1:9" ht="28.5" customHeight="1">
      <c r="A43" s="84" t="s">
        <v>31</v>
      </c>
      <c r="B43" s="68">
        <v>1042</v>
      </c>
      <c r="C43" s="142"/>
      <c r="D43" s="142"/>
      <c r="E43" s="141">
        <f t="shared" si="1"/>
        <v>0</v>
      </c>
      <c r="F43" s="142"/>
      <c r="G43" s="142"/>
      <c r="H43" s="142"/>
      <c r="I43" s="142"/>
    </row>
    <row r="44" spans="1:9" ht="27">
      <c r="A44" s="84" t="s">
        <v>32</v>
      </c>
      <c r="B44" s="68">
        <v>1043</v>
      </c>
      <c r="C44" s="142"/>
      <c r="D44" s="142"/>
      <c r="E44" s="141">
        <f t="shared" si="1"/>
        <v>0</v>
      </c>
      <c r="F44" s="142"/>
      <c r="G44" s="142"/>
      <c r="H44" s="142"/>
      <c r="I44" s="142"/>
    </row>
    <row r="45" spans="1:9" ht="15">
      <c r="A45" s="84" t="s">
        <v>33</v>
      </c>
      <c r="B45" s="68">
        <v>1044</v>
      </c>
      <c r="C45" s="142"/>
      <c r="D45" s="142"/>
      <c r="E45" s="141">
        <f t="shared" si="1"/>
        <v>0</v>
      </c>
      <c r="F45" s="142"/>
      <c r="G45" s="142"/>
      <c r="H45" s="142"/>
      <c r="I45" s="142"/>
    </row>
    <row r="46" spans="1:9" ht="27">
      <c r="A46" s="84" t="s">
        <v>34</v>
      </c>
      <c r="B46" s="68">
        <v>1045</v>
      </c>
      <c r="C46" s="142"/>
      <c r="D46" s="142"/>
      <c r="E46" s="141">
        <f t="shared" si="1"/>
        <v>0</v>
      </c>
      <c r="F46" s="142"/>
      <c r="G46" s="142"/>
      <c r="H46" s="142"/>
      <c r="I46" s="142"/>
    </row>
    <row r="47" spans="1:9" ht="15">
      <c r="A47" s="84" t="s">
        <v>35</v>
      </c>
      <c r="B47" s="68">
        <v>1046</v>
      </c>
      <c r="C47" s="142">
        <v>0</v>
      </c>
      <c r="D47" s="142">
        <v>16</v>
      </c>
      <c r="E47" s="141">
        <f t="shared" si="1"/>
        <v>16</v>
      </c>
      <c r="F47" s="142">
        <v>5</v>
      </c>
      <c r="G47" s="142">
        <v>3</v>
      </c>
      <c r="H47" s="142">
        <v>3</v>
      </c>
      <c r="I47" s="142">
        <v>5</v>
      </c>
    </row>
    <row r="48" spans="1:9" ht="15">
      <c r="A48" s="84" t="s">
        <v>36</v>
      </c>
      <c r="B48" s="68">
        <v>1047</v>
      </c>
      <c r="C48" s="142"/>
      <c r="D48" s="142"/>
      <c r="E48" s="141">
        <f t="shared" si="1"/>
        <v>0</v>
      </c>
      <c r="F48" s="142"/>
      <c r="G48" s="142"/>
      <c r="H48" s="142"/>
      <c r="I48" s="142"/>
    </row>
    <row r="49" spans="1:9" ht="27">
      <c r="A49" s="84" t="s">
        <v>37</v>
      </c>
      <c r="B49" s="68">
        <v>1048</v>
      </c>
      <c r="C49" s="142"/>
      <c r="D49" s="142"/>
      <c r="E49" s="141">
        <f t="shared" si="1"/>
        <v>0</v>
      </c>
      <c r="F49" s="142"/>
      <c r="G49" s="142"/>
      <c r="H49" s="142"/>
      <c r="I49" s="142"/>
    </row>
    <row r="50" spans="1:9" ht="27">
      <c r="A50" s="84" t="s">
        <v>38</v>
      </c>
      <c r="B50" s="68">
        <v>1049</v>
      </c>
      <c r="C50" s="142"/>
      <c r="D50" s="142"/>
      <c r="E50" s="141">
        <f t="shared" si="1"/>
        <v>0</v>
      </c>
      <c r="F50" s="142"/>
      <c r="G50" s="142"/>
      <c r="H50" s="142"/>
      <c r="I50" s="142"/>
    </row>
    <row r="51" spans="1:9" ht="54" customHeight="1">
      <c r="A51" s="84" t="s">
        <v>39</v>
      </c>
      <c r="B51" s="68">
        <v>1050</v>
      </c>
      <c r="C51" s="142"/>
      <c r="D51" s="142"/>
      <c r="E51" s="141">
        <f t="shared" si="1"/>
        <v>0</v>
      </c>
      <c r="F51" s="142"/>
      <c r="G51" s="142"/>
      <c r="H51" s="142"/>
      <c r="I51" s="142"/>
    </row>
    <row r="52" spans="1:9" ht="27">
      <c r="A52" s="84" t="s">
        <v>40</v>
      </c>
      <c r="B52" s="66" t="s">
        <v>41</v>
      </c>
      <c r="C52" s="142"/>
      <c r="D52" s="142"/>
      <c r="E52" s="141">
        <f t="shared" si="1"/>
        <v>0</v>
      </c>
      <c r="F52" s="142"/>
      <c r="G52" s="142"/>
      <c r="H52" s="142"/>
      <c r="I52" s="142"/>
    </row>
    <row r="53" spans="1:9" ht="27">
      <c r="A53" s="84" t="s">
        <v>42</v>
      </c>
      <c r="B53" s="68">
        <v>1051</v>
      </c>
      <c r="C53" s="141">
        <f>C54+C55+C56</f>
        <v>282.6</v>
      </c>
      <c r="D53" s="142">
        <v>1225</v>
      </c>
      <c r="E53" s="141">
        <f>E54+E55+E56</f>
        <v>678</v>
      </c>
      <c r="F53" s="141">
        <f>F54+F55+F56</f>
        <v>119</v>
      </c>
      <c r="G53" s="141">
        <f>G54+G55+G56</f>
        <v>219</v>
      </c>
      <c r="H53" s="141">
        <f>H54+H55+H56</f>
        <v>170</v>
      </c>
      <c r="I53" s="141">
        <f>I54+I55+I56</f>
        <v>170</v>
      </c>
    </row>
    <row r="54" spans="1:9" ht="86.25" customHeight="1">
      <c r="A54" s="86" t="s">
        <v>212</v>
      </c>
      <c r="B54" s="68" t="s">
        <v>185</v>
      </c>
      <c r="C54" s="142">
        <v>7.4</v>
      </c>
      <c r="D54" s="142">
        <v>200</v>
      </c>
      <c r="E54" s="141">
        <f t="shared" si="1"/>
        <v>200</v>
      </c>
      <c r="F54" s="142">
        <v>50</v>
      </c>
      <c r="G54" s="142">
        <v>50</v>
      </c>
      <c r="H54" s="142">
        <v>50</v>
      </c>
      <c r="I54" s="142">
        <v>50</v>
      </c>
    </row>
    <row r="55" spans="1:9" ht="21" customHeight="1">
      <c r="A55" s="86" t="s">
        <v>197</v>
      </c>
      <c r="B55" s="68" t="s">
        <v>186</v>
      </c>
      <c r="C55" s="142">
        <v>42.6</v>
      </c>
      <c r="D55" s="142">
        <v>625</v>
      </c>
      <c r="E55" s="141">
        <f t="shared" si="1"/>
        <v>78</v>
      </c>
      <c r="F55" s="142">
        <v>19</v>
      </c>
      <c r="G55" s="142">
        <v>19</v>
      </c>
      <c r="H55" s="142">
        <v>20</v>
      </c>
      <c r="I55" s="142">
        <v>20</v>
      </c>
    </row>
    <row r="56" spans="1:9" ht="85.5" customHeight="1">
      <c r="A56" s="86" t="s">
        <v>235</v>
      </c>
      <c r="B56" s="68" t="s">
        <v>187</v>
      </c>
      <c r="C56" s="142">
        <v>232.6</v>
      </c>
      <c r="D56" s="142">
        <v>400</v>
      </c>
      <c r="E56" s="141">
        <f t="shared" si="1"/>
        <v>400</v>
      </c>
      <c r="F56" s="142">
        <v>50</v>
      </c>
      <c r="G56" s="142">
        <v>150</v>
      </c>
      <c r="H56" s="142">
        <v>100</v>
      </c>
      <c r="I56" s="142">
        <v>100</v>
      </c>
    </row>
    <row r="57" spans="1:9" ht="16.5" customHeight="1">
      <c r="A57" s="84" t="s">
        <v>43</v>
      </c>
      <c r="B57" s="68">
        <v>1060</v>
      </c>
      <c r="C57" s="142"/>
      <c r="D57" s="142"/>
      <c r="E57" s="141">
        <f t="shared" si="1"/>
        <v>0</v>
      </c>
      <c r="F57" s="142"/>
      <c r="G57" s="142"/>
      <c r="H57" s="142"/>
      <c r="I57" s="142"/>
    </row>
    <row r="58" spans="1:9" ht="17.25" customHeight="1">
      <c r="A58" s="84" t="s">
        <v>44</v>
      </c>
      <c r="B58" s="68">
        <v>1061</v>
      </c>
      <c r="C58" s="142"/>
      <c r="D58" s="142"/>
      <c r="E58" s="141">
        <f t="shared" si="1"/>
        <v>0</v>
      </c>
      <c r="F58" s="142"/>
      <c r="G58" s="142"/>
      <c r="H58" s="142"/>
      <c r="I58" s="142"/>
    </row>
    <row r="59" spans="1:9" ht="14.25" customHeight="1">
      <c r="A59" s="84" t="s">
        <v>45</v>
      </c>
      <c r="B59" s="68">
        <v>1062</v>
      </c>
      <c r="C59" s="142"/>
      <c r="D59" s="142"/>
      <c r="E59" s="141">
        <f t="shared" si="1"/>
        <v>0</v>
      </c>
      <c r="F59" s="142"/>
      <c r="G59" s="142"/>
      <c r="H59" s="142"/>
      <c r="I59" s="142"/>
    </row>
    <row r="60" spans="1:9" ht="12.75" customHeight="1">
      <c r="A60" s="84" t="s">
        <v>27</v>
      </c>
      <c r="B60" s="68">
        <v>1063</v>
      </c>
      <c r="C60" s="142"/>
      <c r="D60" s="142"/>
      <c r="E60" s="141">
        <f t="shared" si="1"/>
        <v>0</v>
      </c>
      <c r="F60" s="142"/>
      <c r="G60" s="142"/>
      <c r="H60" s="142"/>
      <c r="I60" s="142"/>
    </row>
    <row r="61" spans="1:9" ht="13.5" customHeight="1">
      <c r="A61" s="84" t="s">
        <v>28</v>
      </c>
      <c r="B61" s="68">
        <v>1064</v>
      </c>
      <c r="C61" s="142"/>
      <c r="D61" s="142"/>
      <c r="E61" s="141">
        <f t="shared" si="1"/>
        <v>0</v>
      </c>
      <c r="F61" s="142"/>
      <c r="G61" s="142"/>
      <c r="H61" s="142"/>
      <c r="I61" s="142"/>
    </row>
    <row r="62" spans="1:9" ht="28.5" customHeight="1">
      <c r="A62" s="84" t="s">
        <v>46</v>
      </c>
      <c r="B62" s="68">
        <v>1065</v>
      </c>
      <c r="C62" s="142"/>
      <c r="D62" s="142"/>
      <c r="E62" s="141">
        <f t="shared" si="1"/>
        <v>0</v>
      </c>
      <c r="F62" s="142"/>
      <c r="G62" s="142"/>
      <c r="H62" s="142"/>
      <c r="I62" s="142"/>
    </row>
    <row r="63" spans="1:9" ht="13.5" customHeight="1">
      <c r="A63" s="84" t="s">
        <v>47</v>
      </c>
      <c r="B63" s="68">
        <v>1066</v>
      </c>
      <c r="C63" s="142"/>
      <c r="D63" s="142"/>
      <c r="E63" s="141">
        <f t="shared" si="1"/>
        <v>0</v>
      </c>
      <c r="F63" s="142"/>
      <c r="G63" s="142"/>
      <c r="H63" s="142"/>
      <c r="I63" s="142"/>
    </row>
    <row r="64" spans="1:9" ht="17.25" customHeight="1">
      <c r="A64" s="84" t="s">
        <v>48</v>
      </c>
      <c r="B64" s="68">
        <v>1067</v>
      </c>
      <c r="C64" s="142"/>
      <c r="D64" s="142"/>
      <c r="E64" s="141">
        <f t="shared" si="1"/>
        <v>0</v>
      </c>
      <c r="F64" s="142"/>
      <c r="G64" s="142"/>
      <c r="H64" s="142"/>
      <c r="I64" s="142"/>
    </row>
    <row r="65" spans="1:9" ht="12" customHeight="1" hidden="1">
      <c r="A65" s="84"/>
      <c r="B65" s="68"/>
      <c r="C65" s="142"/>
      <c r="D65" s="142"/>
      <c r="E65" s="141">
        <f t="shared" si="1"/>
        <v>0</v>
      </c>
      <c r="F65" s="142"/>
      <c r="G65" s="142"/>
      <c r="H65" s="142"/>
      <c r="I65" s="142"/>
    </row>
    <row r="66" spans="1:9" ht="30.75" customHeight="1">
      <c r="A66" s="84" t="s">
        <v>133</v>
      </c>
      <c r="B66" s="68">
        <v>1070</v>
      </c>
      <c r="C66" s="141">
        <f>C67+C68+C69+C70+C71+C72+C74+C75+C76</f>
        <v>25605.44</v>
      </c>
      <c r="D66" s="141">
        <f>D72+D76+D67+D68+D69+D70+D71+D75+D73</f>
        <v>46961.1</v>
      </c>
      <c r="E66" s="141">
        <f>F66+G66+H66+I66</f>
        <v>47339.5099999</v>
      </c>
      <c r="F66" s="141">
        <f>F76+F72+F67+F70+F75+F73</f>
        <v>13906.610989</v>
      </c>
      <c r="G66" s="141">
        <f>G76+G72+G67+G70+G75+G73</f>
        <v>11305.510989</v>
      </c>
      <c r="H66" s="141">
        <f>H76+H72+H67+H70+H75+H73</f>
        <v>10050.3347985</v>
      </c>
      <c r="I66" s="141">
        <f>I76+I72+I67+I70+I75+I73</f>
        <v>12077.0532234</v>
      </c>
    </row>
    <row r="67" spans="1:9" ht="84.75" customHeight="1">
      <c r="A67" s="86" t="s">
        <v>198</v>
      </c>
      <c r="B67" s="68" t="s">
        <v>250</v>
      </c>
      <c r="C67" s="142">
        <v>21055.24</v>
      </c>
      <c r="D67" s="142">
        <v>21376.1</v>
      </c>
      <c r="E67" s="141">
        <f t="shared" si="1"/>
        <v>23839.5099999</v>
      </c>
      <c r="F67" s="142">
        <f>F81+F82+F83+F84+F85+F86</f>
        <v>5331.610989</v>
      </c>
      <c r="G67" s="142">
        <f>G81+G82+G83+G84+G85+G86</f>
        <v>4730.510989</v>
      </c>
      <c r="H67" s="142">
        <f>H81+H82+H83+H84+H85+H86</f>
        <v>5975.3347985</v>
      </c>
      <c r="I67" s="142">
        <f>I81+I82+I83+I84+I85+I86</f>
        <v>7802.0532234</v>
      </c>
    </row>
    <row r="68" spans="1:9" ht="32.25" customHeight="1">
      <c r="A68" s="86" t="s">
        <v>199</v>
      </c>
      <c r="B68" s="68" t="s">
        <v>251</v>
      </c>
      <c r="C68" s="142">
        <v>0</v>
      </c>
      <c r="D68" s="142">
        <v>0</v>
      </c>
      <c r="E68" s="141">
        <f t="shared" si="1"/>
        <v>0</v>
      </c>
      <c r="F68" s="141"/>
      <c r="G68" s="141"/>
      <c r="H68" s="141"/>
      <c r="I68" s="141"/>
    </row>
    <row r="69" spans="1:9" ht="27">
      <c r="A69" s="85" t="s">
        <v>200</v>
      </c>
      <c r="B69" s="68" t="s">
        <v>252</v>
      </c>
      <c r="C69" s="142">
        <v>0</v>
      </c>
      <c r="D69" s="142">
        <v>0</v>
      </c>
      <c r="E69" s="141">
        <f t="shared" si="1"/>
        <v>0</v>
      </c>
      <c r="F69" s="141"/>
      <c r="G69" s="141"/>
      <c r="H69" s="141"/>
      <c r="I69" s="141"/>
    </row>
    <row r="70" spans="1:9" ht="58.5" customHeight="1">
      <c r="A70" s="85" t="s">
        <v>306</v>
      </c>
      <c r="B70" s="68" t="s">
        <v>253</v>
      </c>
      <c r="C70" s="142">
        <v>0</v>
      </c>
      <c r="D70" s="142">
        <v>17000</v>
      </c>
      <c r="E70" s="141">
        <f t="shared" si="1"/>
        <v>9000</v>
      </c>
      <c r="F70" s="142">
        <v>6000</v>
      </c>
      <c r="G70" s="142">
        <v>3000</v>
      </c>
      <c r="H70" s="142">
        <v>0</v>
      </c>
      <c r="I70" s="142">
        <v>0</v>
      </c>
    </row>
    <row r="71" spans="1:9" ht="29.25" customHeight="1">
      <c r="A71" s="85" t="s">
        <v>190</v>
      </c>
      <c r="B71" s="68" t="s">
        <v>254</v>
      </c>
      <c r="C71" s="142">
        <v>0</v>
      </c>
      <c r="D71" s="142">
        <v>0</v>
      </c>
      <c r="E71" s="141">
        <f t="shared" si="1"/>
        <v>0</v>
      </c>
      <c r="F71" s="141"/>
      <c r="G71" s="141"/>
      <c r="H71" s="141"/>
      <c r="I71" s="141"/>
    </row>
    <row r="72" spans="1:9" ht="72" customHeight="1">
      <c r="A72" s="85" t="s">
        <v>213</v>
      </c>
      <c r="B72" s="68" t="s">
        <v>255</v>
      </c>
      <c r="C72" s="142">
        <v>3302.1</v>
      </c>
      <c r="D72" s="142">
        <v>6385</v>
      </c>
      <c r="E72" s="141">
        <f t="shared" si="1"/>
        <v>4950</v>
      </c>
      <c r="F72" s="142">
        <v>1200</v>
      </c>
      <c r="G72" s="142">
        <v>1200</v>
      </c>
      <c r="H72" s="142">
        <v>1200</v>
      </c>
      <c r="I72" s="142">
        <v>1350</v>
      </c>
    </row>
    <row r="73" spans="1:9" ht="27.75" customHeight="1">
      <c r="A73" s="85" t="s">
        <v>234</v>
      </c>
      <c r="B73" s="68" t="s">
        <v>256</v>
      </c>
      <c r="C73" s="142"/>
      <c r="D73" s="142">
        <v>1200</v>
      </c>
      <c r="E73" s="141">
        <f t="shared" si="1"/>
        <v>3550</v>
      </c>
      <c r="F73" s="142">
        <f>25+850</f>
        <v>875</v>
      </c>
      <c r="G73" s="142">
        <f>25+850</f>
        <v>875</v>
      </c>
      <c r="H73" s="142">
        <f>25+850</f>
        <v>875</v>
      </c>
      <c r="I73" s="142">
        <f>25+900</f>
        <v>925</v>
      </c>
    </row>
    <row r="74" spans="1:9" ht="47.25" customHeight="1">
      <c r="A74" s="85" t="s">
        <v>194</v>
      </c>
      <c r="B74" s="68" t="s">
        <v>257</v>
      </c>
      <c r="C74" s="142">
        <v>0</v>
      </c>
      <c r="D74" s="142">
        <v>0</v>
      </c>
      <c r="E74" s="141">
        <f t="shared" si="1"/>
        <v>0</v>
      </c>
      <c r="F74" s="142"/>
      <c r="G74" s="142"/>
      <c r="H74" s="142"/>
      <c r="I74" s="142"/>
    </row>
    <row r="75" spans="1:9" ht="45" customHeight="1">
      <c r="A75" s="85" t="s">
        <v>307</v>
      </c>
      <c r="B75" s="68" t="s">
        <v>258</v>
      </c>
      <c r="C75" s="142">
        <v>1248.1</v>
      </c>
      <c r="D75" s="142">
        <v>1000</v>
      </c>
      <c r="E75" s="141">
        <f t="shared" si="1"/>
        <v>6000</v>
      </c>
      <c r="F75" s="142">
        <v>500</v>
      </c>
      <c r="G75" s="142">
        <v>1500</v>
      </c>
      <c r="H75" s="142">
        <v>2000</v>
      </c>
      <c r="I75" s="142">
        <v>2000</v>
      </c>
    </row>
    <row r="76" spans="1:9" ht="18" customHeight="1">
      <c r="A76" s="90" t="s">
        <v>193</v>
      </c>
      <c r="B76" s="69">
        <v>1071</v>
      </c>
      <c r="C76" s="142">
        <v>0</v>
      </c>
      <c r="D76" s="142">
        <v>0</v>
      </c>
      <c r="E76" s="141">
        <f t="shared" si="1"/>
        <v>0</v>
      </c>
      <c r="F76" s="142"/>
      <c r="G76" s="142"/>
      <c r="H76" s="142"/>
      <c r="I76" s="142"/>
    </row>
    <row r="77" spans="1:9" ht="16.5" customHeight="1">
      <c r="A77" s="90"/>
      <c r="B77" s="69"/>
      <c r="C77" s="142"/>
      <c r="D77" s="142"/>
      <c r="E77" s="141"/>
      <c r="F77" s="142"/>
      <c r="G77" s="142"/>
      <c r="H77" s="142"/>
      <c r="I77" s="142"/>
    </row>
    <row r="78" spans="1:9" ht="27">
      <c r="A78" s="87" t="s">
        <v>49</v>
      </c>
      <c r="B78" s="68">
        <v>1080</v>
      </c>
      <c r="C78" s="141">
        <f>C79+C80+C81+C82+C83+C84+C85+C86+C87+C88+C89+C90+C92+C93+C94</f>
        <v>31077.050000000003</v>
      </c>
      <c r="D78" s="141">
        <f>D79+D80+D81+D82+D83+D84+D85+D86+D87+D88+D89+D90+D91+D93+D94+D92</f>
        <v>48011.1</v>
      </c>
      <c r="E78" s="141">
        <f>F78+G78+H78+I78+0.01</f>
        <v>44039.5199999</v>
      </c>
      <c r="F78" s="141">
        <f>F81+F82+F83+F84+F85+F86+F87+F90+F91+F93+F94</f>
        <v>13281.610989</v>
      </c>
      <c r="G78" s="141">
        <f>G81+G82+G83+G84+G85+G86+G87+G90+G91+G93+G94</f>
        <v>10430.510989</v>
      </c>
      <c r="H78" s="141">
        <f>H81+H82+H83+H84+H85+H86+H87+H90+H91+H93+H94</f>
        <v>9175.3347985</v>
      </c>
      <c r="I78" s="141">
        <f>I81+I82+I83+I84+I85+I86+I87+I90+I91+I93+I94</f>
        <v>11152.0532234</v>
      </c>
    </row>
    <row r="79" spans="1:9" ht="34.5" customHeight="1">
      <c r="A79" s="86" t="s">
        <v>259</v>
      </c>
      <c r="B79" s="68" t="s">
        <v>184</v>
      </c>
      <c r="C79" s="142">
        <v>0</v>
      </c>
      <c r="D79" s="142">
        <v>0</v>
      </c>
      <c r="E79" s="141">
        <f aca="true" t="shared" si="2" ref="E79:E94">F79+G79+H79+I79</f>
        <v>0</v>
      </c>
      <c r="F79" s="141"/>
      <c r="G79" s="141"/>
      <c r="H79" s="141"/>
      <c r="I79" s="141"/>
    </row>
    <row r="80" spans="1:9" ht="46.5" customHeight="1">
      <c r="A80" s="85" t="s">
        <v>260</v>
      </c>
      <c r="B80" s="68" t="s">
        <v>188</v>
      </c>
      <c r="C80" s="142">
        <v>0</v>
      </c>
      <c r="D80" s="142">
        <v>0</v>
      </c>
      <c r="E80" s="141">
        <f t="shared" si="2"/>
        <v>0</v>
      </c>
      <c r="F80" s="141"/>
      <c r="G80" s="141"/>
      <c r="H80" s="141"/>
      <c r="I80" s="141"/>
    </row>
    <row r="81" spans="1:9" ht="15">
      <c r="A81" s="86" t="s">
        <v>27</v>
      </c>
      <c r="B81" s="68" t="s">
        <v>261</v>
      </c>
      <c r="C81" s="142">
        <v>10787.37</v>
      </c>
      <c r="D81" s="142">
        <v>5250</v>
      </c>
      <c r="E81" s="141">
        <f t="shared" si="2"/>
        <v>5460</v>
      </c>
      <c r="F81" s="142">
        <v>600</v>
      </c>
      <c r="G81" s="142">
        <v>600</v>
      </c>
      <c r="H81" s="142">
        <v>1900</v>
      </c>
      <c r="I81" s="142">
        <v>2360</v>
      </c>
    </row>
    <row r="82" spans="1:9" ht="17.25" customHeight="1">
      <c r="A82" s="86" t="s">
        <v>28</v>
      </c>
      <c r="B82" s="68" t="s">
        <v>262</v>
      </c>
      <c r="C82" s="142">
        <v>2340.21</v>
      </c>
      <c r="D82" s="142">
        <v>1112.9</v>
      </c>
      <c r="E82" s="141">
        <f>F82+G82+H82+I82-0.01</f>
        <v>1173.9999999000001</v>
      </c>
      <c r="F82" s="142">
        <f>F81*21.5018315/100</f>
        <v>129.010989</v>
      </c>
      <c r="G82" s="142">
        <f>G81*21.5018315/100</f>
        <v>129.010989</v>
      </c>
      <c r="H82" s="142">
        <f>H81*21.5018315/100</f>
        <v>408.5347985</v>
      </c>
      <c r="I82" s="142">
        <f>I81*21.5018315/100+0.01</f>
        <v>507.45322340000007</v>
      </c>
    </row>
    <row r="83" spans="1:9" ht="32.25" customHeight="1">
      <c r="A83" s="86" t="s">
        <v>203</v>
      </c>
      <c r="B83" s="68" t="s">
        <v>263</v>
      </c>
      <c r="C83" s="142">
        <v>838.3</v>
      </c>
      <c r="D83" s="142">
        <v>4800</v>
      </c>
      <c r="E83" s="141">
        <f t="shared" si="2"/>
        <v>3500</v>
      </c>
      <c r="F83" s="142">
        <v>800</v>
      </c>
      <c r="G83" s="142">
        <v>900</v>
      </c>
      <c r="H83" s="142">
        <v>900</v>
      </c>
      <c r="I83" s="142">
        <v>900</v>
      </c>
    </row>
    <row r="84" spans="1:9" ht="18" customHeight="1">
      <c r="A84" s="86" t="s">
        <v>204</v>
      </c>
      <c r="B84" s="68" t="s">
        <v>264</v>
      </c>
      <c r="C84" s="142">
        <v>1381.33</v>
      </c>
      <c r="D84" s="142">
        <v>2410.2</v>
      </c>
      <c r="E84" s="141">
        <f t="shared" si="2"/>
        <v>2965.1</v>
      </c>
      <c r="F84" s="142">
        <v>600</v>
      </c>
      <c r="G84" s="142">
        <v>700</v>
      </c>
      <c r="H84" s="142">
        <v>765.1</v>
      </c>
      <c r="I84" s="142">
        <v>900</v>
      </c>
    </row>
    <row r="85" spans="1:9" ht="27">
      <c r="A85" s="86" t="s">
        <v>205</v>
      </c>
      <c r="B85" s="68" t="s">
        <v>265</v>
      </c>
      <c r="C85" s="142">
        <v>4913.06</v>
      </c>
      <c r="D85" s="142">
        <v>7160.6</v>
      </c>
      <c r="E85" s="141">
        <f>F85+G85+H85+I85</f>
        <v>10104.4</v>
      </c>
      <c r="F85" s="142">
        <f>2200.6+107+736</f>
        <v>3043.6</v>
      </c>
      <c r="G85" s="142">
        <f>1400+106.7+736-0.2</f>
        <v>2242.5</v>
      </c>
      <c r="H85" s="142">
        <f>1000+106.7+736</f>
        <v>1842.7</v>
      </c>
      <c r="I85" s="142">
        <f>2132.9+106.7+736</f>
        <v>2975.6</v>
      </c>
    </row>
    <row r="86" spans="1:9" ht="27">
      <c r="A86" s="86" t="s">
        <v>216</v>
      </c>
      <c r="B86" s="68" t="s">
        <v>266</v>
      </c>
      <c r="C86" s="142">
        <v>513.04</v>
      </c>
      <c r="D86" s="142">
        <v>642.4</v>
      </c>
      <c r="E86" s="141">
        <f t="shared" si="2"/>
        <v>636</v>
      </c>
      <c r="F86" s="142">
        <v>159</v>
      </c>
      <c r="G86" s="142">
        <v>159</v>
      </c>
      <c r="H86" s="142">
        <v>159</v>
      </c>
      <c r="I86" s="142">
        <v>159</v>
      </c>
    </row>
    <row r="87" spans="1:9" ht="81.75" customHeight="1">
      <c r="A87" s="86" t="s">
        <v>206</v>
      </c>
      <c r="B87" s="68" t="s">
        <v>267</v>
      </c>
      <c r="C87" s="142">
        <v>187.58</v>
      </c>
      <c r="D87" s="142">
        <v>0</v>
      </c>
      <c r="E87" s="141">
        <f t="shared" si="2"/>
        <v>0</v>
      </c>
      <c r="F87" s="142">
        <v>0</v>
      </c>
      <c r="G87" s="142">
        <v>0</v>
      </c>
      <c r="H87" s="142">
        <v>0</v>
      </c>
      <c r="I87" s="142">
        <v>0</v>
      </c>
    </row>
    <row r="88" spans="1:9" ht="20.25" customHeight="1">
      <c r="A88" s="86" t="s">
        <v>207</v>
      </c>
      <c r="B88" s="68" t="s">
        <v>268</v>
      </c>
      <c r="C88" s="142">
        <v>94.3</v>
      </c>
      <c r="D88" s="142">
        <v>0</v>
      </c>
      <c r="E88" s="141">
        <f t="shared" si="2"/>
        <v>0</v>
      </c>
      <c r="F88" s="141"/>
      <c r="G88" s="141"/>
      <c r="H88" s="141"/>
      <c r="I88" s="141"/>
    </row>
    <row r="89" spans="1:9" ht="40.5">
      <c r="A89" s="85" t="s">
        <v>208</v>
      </c>
      <c r="B89" s="68" t="s">
        <v>269</v>
      </c>
      <c r="C89" s="142">
        <v>81.4</v>
      </c>
      <c r="D89" s="142">
        <v>17000</v>
      </c>
      <c r="E89" s="141">
        <f t="shared" si="2"/>
        <v>0</v>
      </c>
      <c r="F89" s="141"/>
      <c r="G89" s="141"/>
      <c r="H89" s="141"/>
      <c r="I89" s="141"/>
    </row>
    <row r="90" spans="1:9" ht="21" customHeight="1">
      <c r="A90" s="87" t="s">
        <v>209</v>
      </c>
      <c r="B90" s="68" t="s">
        <v>270</v>
      </c>
      <c r="C90" s="142">
        <v>0</v>
      </c>
      <c r="D90" s="142">
        <v>2250</v>
      </c>
      <c r="E90" s="141">
        <f t="shared" si="2"/>
        <v>9000</v>
      </c>
      <c r="F90" s="142">
        <v>6000</v>
      </c>
      <c r="G90" s="142">
        <v>3000</v>
      </c>
      <c r="H90" s="142">
        <v>0</v>
      </c>
      <c r="I90" s="142">
        <v>0</v>
      </c>
    </row>
    <row r="91" spans="1:9" ht="30" customHeight="1">
      <c r="A91" s="87" t="s">
        <v>211</v>
      </c>
      <c r="B91" s="68" t="s">
        <v>271</v>
      </c>
      <c r="C91" s="142"/>
      <c r="D91" s="142">
        <v>0</v>
      </c>
      <c r="E91" s="141">
        <f t="shared" si="2"/>
        <v>250</v>
      </c>
      <c r="F91" s="142">
        <v>250</v>
      </c>
      <c r="G91" s="142">
        <v>0</v>
      </c>
      <c r="H91" s="142">
        <v>0</v>
      </c>
      <c r="I91" s="142">
        <v>0</v>
      </c>
    </row>
    <row r="92" spans="1:9" ht="30" customHeight="1">
      <c r="A92" s="86" t="s">
        <v>196</v>
      </c>
      <c r="B92" s="68" t="s">
        <v>272</v>
      </c>
      <c r="C92" s="142">
        <v>2333.2</v>
      </c>
      <c r="D92" s="142">
        <v>0</v>
      </c>
      <c r="E92" s="141">
        <f t="shared" si="2"/>
        <v>0</v>
      </c>
      <c r="F92" s="141"/>
      <c r="G92" s="141"/>
      <c r="H92" s="141"/>
      <c r="I92" s="141"/>
    </row>
    <row r="93" spans="1:9" ht="42.75" customHeight="1">
      <c r="A93" s="85" t="s">
        <v>308</v>
      </c>
      <c r="B93" s="68" t="s">
        <v>273</v>
      </c>
      <c r="C93" s="142">
        <v>1248.1</v>
      </c>
      <c r="D93" s="142">
        <v>1000</v>
      </c>
      <c r="E93" s="141">
        <f t="shared" si="2"/>
        <v>6000</v>
      </c>
      <c r="F93" s="142">
        <v>500</v>
      </c>
      <c r="G93" s="142">
        <v>1500</v>
      </c>
      <c r="H93" s="142">
        <v>2000</v>
      </c>
      <c r="I93" s="142">
        <v>2000</v>
      </c>
    </row>
    <row r="94" spans="1:9" ht="53.25" customHeight="1">
      <c r="A94" s="86" t="s">
        <v>290</v>
      </c>
      <c r="B94" s="68" t="s">
        <v>274</v>
      </c>
      <c r="C94" s="142">
        <v>6359.16</v>
      </c>
      <c r="D94" s="142">
        <v>6385</v>
      </c>
      <c r="E94" s="141">
        <f t="shared" si="2"/>
        <v>4950</v>
      </c>
      <c r="F94" s="142">
        <v>1200</v>
      </c>
      <c r="G94" s="142">
        <v>1200</v>
      </c>
      <c r="H94" s="142">
        <v>1200</v>
      </c>
      <c r="I94" s="142">
        <v>1350</v>
      </c>
    </row>
    <row r="95" spans="1:9" ht="27">
      <c r="A95" s="83" t="s">
        <v>50</v>
      </c>
      <c r="B95" s="70">
        <v>1100</v>
      </c>
      <c r="C95" s="141"/>
      <c r="D95" s="142"/>
      <c r="E95" s="141">
        <f t="shared" si="1"/>
        <v>0</v>
      </c>
      <c r="F95" s="141"/>
      <c r="G95" s="141"/>
      <c r="H95" s="141"/>
      <c r="I95" s="141"/>
    </row>
    <row r="96" spans="1:9" ht="27">
      <c r="A96" s="84" t="s">
        <v>51</v>
      </c>
      <c r="B96" s="68">
        <v>1110</v>
      </c>
      <c r="C96" s="142"/>
      <c r="D96" s="142"/>
      <c r="E96" s="141">
        <f t="shared" si="1"/>
        <v>0</v>
      </c>
      <c r="F96" s="142"/>
      <c r="G96" s="142"/>
      <c r="H96" s="142"/>
      <c r="I96" s="142"/>
    </row>
    <row r="97" spans="1:9" ht="15" customHeight="1">
      <c r="A97" s="84"/>
      <c r="B97" s="68"/>
      <c r="C97" s="142"/>
      <c r="D97" s="142"/>
      <c r="E97" s="141">
        <f t="shared" si="1"/>
        <v>0</v>
      </c>
      <c r="F97" s="142"/>
      <c r="G97" s="142"/>
      <c r="H97" s="142"/>
      <c r="I97" s="142"/>
    </row>
    <row r="98" spans="1:9" ht="27">
      <c r="A98" s="84" t="s">
        <v>52</v>
      </c>
      <c r="B98" s="68">
        <v>1120</v>
      </c>
      <c r="C98" s="142"/>
      <c r="D98" s="142"/>
      <c r="E98" s="141">
        <f t="shared" si="1"/>
        <v>0</v>
      </c>
      <c r="F98" s="142"/>
      <c r="G98" s="142"/>
      <c r="H98" s="142"/>
      <c r="I98" s="142"/>
    </row>
    <row r="99" spans="1:9" ht="14.25" customHeight="1">
      <c r="A99" s="84"/>
      <c r="B99" s="68"/>
      <c r="C99" s="142"/>
      <c r="D99" s="142"/>
      <c r="E99" s="141">
        <f t="shared" si="1"/>
        <v>0</v>
      </c>
      <c r="F99" s="142"/>
      <c r="G99" s="142"/>
      <c r="H99" s="142"/>
      <c r="I99" s="142"/>
    </row>
    <row r="100" spans="1:9" ht="27">
      <c r="A100" s="84" t="s">
        <v>53</v>
      </c>
      <c r="B100" s="68">
        <v>1130</v>
      </c>
      <c r="C100" s="142"/>
      <c r="D100" s="142"/>
      <c r="E100" s="141">
        <f aca="true" t="shared" si="3" ref="E100:E106">F100+G100+H100+I100</f>
        <v>0</v>
      </c>
      <c r="F100" s="142"/>
      <c r="G100" s="142"/>
      <c r="H100" s="142"/>
      <c r="I100" s="142"/>
    </row>
    <row r="101" spans="1:9" ht="14.25" customHeight="1">
      <c r="A101" s="84"/>
      <c r="B101" s="68"/>
      <c r="C101" s="142"/>
      <c r="D101" s="142"/>
      <c r="E101" s="141">
        <f t="shared" si="3"/>
        <v>0</v>
      </c>
      <c r="F101" s="142"/>
      <c r="G101" s="142"/>
      <c r="H101" s="142"/>
      <c r="I101" s="142"/>
    </row>
    <row r="102" spans="1:9" ht="14.25" customHeight="1">
      <c r="A102" s="84"/>
      <c r="B102" s="68"/>
      <c r="C102" s="142"/>
      <c r="D102" s="142"/>
      <c r="E102" s="141">
        <f t="shared" si="3"/>
        <v>0</v>
      </c>
      <c r="F102" s="142"/>
      <c r="G102" s="142"/>
      <c r="H102" s="142"/>
      <c r="I102" s="142"/>
    </row>
    <row r="103" spans="1:9" ht="27" customHeight="1">
      <c r="A103" s="84" t="s">
        <v>54</v>
      </c>
      <c r="B103" s="68">
        <v>1140</v>
      </c>
      <c r="C103" s="142"/>
      <c r="D103" s="142"/>
      <c r="E103" s="141">
        <f t="shared" si="3"/>
        <v>0</v>
      </c>
      <c r="F103" s="142"/>
      <c r="G103" s="142"/>
      <c r="H103" s="142"/>
      <c r="I103" s="142"/>
    </row>
    <row r="104" spans="1:9" ht="12" customHeight="1">
      <c r="A104" s="84"/>
      <c r="B104" s="68"/>
      <c r="C104" s="142"/>
      <c r="D104" s="142"/>
      <c r="E104" s="141">
        <f t="shared" si="3"/>
        <v>0</v>
      </c>
      <c r="F104" s="142"/>
      <c r="G104" s="142"/>
      <c r="H104" s="142"/>
      <c r="I104" s="142"/>
    </row>
    <row r="105" spans="1:9" ht="12" customHeight="1">
      <c r="A105" s="84"/>
      <c r="B105" s="68"/>
      <c r="C105" s="142"/>
      <c r="D105" s="142"/>
      <c r="E105" s="141">
        <f t="shared" si="3"/>
        <v>0</v>
      </c>
      <c r="F105" s="142"/>
      <c r="G105" s="142"/>
      <c r="H105" s="142"/>
      <c r="I105" s="142"/>
    </row>
    <row r="106" spans="1:9" ht="15">
      <c r="A106" s="84" t="s">
        <v>163</v>
      </c>
      <c r="B106" s="68">
        <v>1150</v>
      </c>
      <c r="C106" s="142">
        <f>C107</f>
        <v>0</v>
      </c>
      <c r="D106" s="142">
        <f>D107</f>
        <v>0</v>
      </c>
      <c r="E106" s="141">
        <f t="shared" si="3"/>
        <v>0</v>
      </c>
      <c r="F106" s="142">
        <f>F107</f>
        <v>0</v>
      </c>
      <c r="G106" s="142">
        <f>G107</f>
        <v>0</v>
      </c>
      <c r="H106" s="142">
        <f>H107</f>
        <v>0</v>
      </c>
      <c r="I106" s="142">
        <f>I107</f>
        <v>0</v>
      </c>
    </row>
    <row r="107" spans="1:9" ht="15">
      <c r="A107" s="84"/>
      <c r="B107" s="68"/>
      <c r="C107" s="142"/>
      <c r="D107" s="142"/>
      <c r="E107" s="141"/>
      <c r="F107" s="142"/>
      <c r="G107" s="142"/>
      <c r="H107" s="142"/>
      <c r="I107" s="142"/>
    </row>
    <row r="108" spans="1:9" ht="15">
      <c r="A108" s="84" t="s">
        <v>17</v>
      </c>
      <c r="B108" s="68">
        <v>1160</v>
      </c>
      <c r="C108" s="141"/>
      <c r="D108" s="142">
        <f>D109</f>
        <v>0</v>
      </c>
      <c r="E108" s="141">
        <f>F108+G108+H108+I108</f>
        <v>0</v>
      </c>
      <c r="F108" s="142">
        <f>F109</f>
        <v>0</v>
      </c>
      <c r="G108" s="142">
        <f>G109</f>
        <v>0</v>
      </c>
      <c r="H108" s="142">
        <f>H109</f>
        <v>0</v>
      </c>
      <c r="I108" s="142">
        <f>I109</f>
        <v>0</v>
      </c>
    </row>
    <row r="109" spans="1:9" ht="14.25" customHeight="1">
      <c r="A109" s="88"/>
      <c r="B109" s="68"/>
      <c r="C109" s="142"/>
      <c r="D109" s="142"/>
      <c r="E109" s="141">
        <f>F109+G109+H109+I109</f>
        <v>0</v>
      </c>
      <c r="F109" s="141"/>
      <c r="G109" s="142"/>
      <c r="H109" s="142"/>
      <c r="I109" s="141"/>
    </row>
    <row r="110" spans="1:9" ht="27">
      <c r="A110" s="83" t="s">
        <v>55</v>
      </c>
      <c r="B110" s="70">
        <v>1170</v>
      </c>
      <c r="C110" s="141"/>
      <c r="D110" s="142"/>
      <c r="E110" s="141">
        <f>F110+G110+H110+I110</f>
        <v>0</v>
      </c>
      <c r="F110" s="141"/>
      <c r="G110" s="141"/>
      <c r="H110" s="141"/>
      <c r="I110" s="141"/>
    </row>
    <row r="111" spans="1:9" ht="30" customHeight="1">
      <c r="A111" s="84" t="s">
        <v>56</v>
      </c>
      <c r="B111" s="23">
        <v>1180</v>
      </c>
      <c r="C111" s="142"/>
      <c r="D111" s="142"/>
      <c r="E111" s="141">
        <f>F111+G111+H111+I111</f>
        <v>0</v>
      </c>
      <c r="F111" s="142"/>
      <c r="G111" s="142"/>
      <c r="H111" s="142"/>
      <c r="I111" s="142"/>
    </row>
    <row r="112" spans="1:9" ht="15">
      <c r="A112" s="84" t="s">
        <v>57</v>
      </c>
      <c r="B112" s="23">
        <v>1181</v>
      </c>
      <c r="C112" s="142"/>
      <c r="D112" s="142"/>
      <c r="E112" s="141">
        <f>F112+G112+H112+I112</f>
        <v>0</v>
      </c>
      <c r="F112" s="142"/>
      <c r="G112" s="142"/>
      <c r="H112" s="142"/>
      <c r="I112" s="142"/>
    </row>
    <row r="113" spans="1:9" ht="27">
      <c r="A113" s="83" t="s">
        <v>58</v>
      </c>
      <c r="B113" s="70">
        <v>1200</v>
      </c>
      <c r="C113" s="141">
        <f>C115</f>
        <v>-8523.669999999984</v>
      </c>
      <c r="D113" s="141">
        <f>D116-D117</f>
        <v>0</v>
      </c>
      <c r="E113" s="141">
        <v>0</v>
      </c>
      <c r="F113" s="141">
        <f>F116-F117</f>
        <v>0.002787500008707866</v>
      </c>
      <c r="G113" s="141">
        <f>G116-G117</f>
        <v>0.0027875000014319085</v>
      </c>
      <c r="H113" s="141">
        <f>H116-H117</f>
        <v>0.0027875000014319085</v>
      </c>
      <c r="I113" s="141">
        <f>I116-I117</f>
        <v>0.0029250000006868504</v>
      </c>
    </row>
    <row r="114" spans="1:9" ht="15">
      <c r="A114" s="84" t="s">
        <v>59</v>
      </c>
      <c r="B114" s="66">
        <v>1201</v>
      </c>
      <c r="C114" s="142">
        <v>0</v>
      </c>
      <c r="D114" s="142"/>
      <c r="E114" s="141">
        <v>0</v>
      </c>
      <c r="F114" s="142">
        <f>F113</f>
        <v>0.002787500008707866</v>
      </c>
      <c r="G114" s="142">
        <f>G113</f>
        <v>0.0027875000014319085</v>
      </c>
      <c r="H114" s="142">
        <f>H113</f>
        <v>0.0027875000014319085</v>
      </c>
      <c r="I114" s="142">
        <f>I113</f>
        <v>0.0029250000006868504</v>
      </c>
    </row>
    <row r="115" spans="1:9" ht="15">
      <c r="A115" s="84" t="s">
        <v>60</v>
      </c>
      <c r="B115" s="66">
        <v>1202</v>
      </c>
      <c r="C115" s="142">
        <f>C116-C117</f>
        <v>-8523.669999999984</v>
      </c>
      <c r="D115" s="142"/>
      <c r="E115" s="141"/>
      <c r="F115" s="142"/>
      <c r="G115" s="142"/>
      <c r="H115" s="142"/>
      <c r="I115" s="142"/>
    </row>
    <row r="116" spans="1:9" ht="15">
      <c r="A116" s="83" t="s">
        <v>61</v>
      </c>
      <c r="B116" s="68">
        <v>1210</v>
      </c>
      <c r="C116" s="141">
        <f aca="true" t="shared" si="4" ref="C116:I116">C9+C66</f>
        <v>100989.14000000001</v>
      </c>
      <c r="D116" s="141">
        <f t="shared" si="4"/>
        <v>139560.1</v>
      </c>
      <c r="E116" s="141">
        <f t="shared" si="4"/>
        <v>138497.5099999</v>
      </c>
      <c r="F116" s="141">
        <f t="shared" si="4"/>
        <v>36535.810989000005</v>
      </c>
      <c r="G116" s="141">
        <f t="shared" si="4"/>
        <v>33687.810989</v>
      </c>
      <c r="H116" s="141">
        <f>H9+H66</f>
        <v>33260.6347985</v>
      </c>
      <c r="I116" s="141">
        <f t="shared" si="4"/>
        <v>35013.2532234</v>
      </c>
    </row>
    <row r="117" spans="1:9" ht="15">
      <c r="A117" s="83" t="s">
        <v>62</v>
      </c>
      <c r="B117" s="68">
        <v>1220</v>
      </c>
      <c r="C117" s="141">
        <f>C19+C31+C78</f>
        <v>109512.81</v>
      </c>
      <c r="D117" s="141">
        <f>D31+D19+D78+D108</f>
        <v>139560.1</v>
      </c>
      <c r="E117" s="141">
        <f>F117+G117+H117+I117</f>
        <v>138497.4987124</v>
      </c>
      <c r="F117" s="141">
        <f>F19+F31+F78</f>
        <v>36535.808201499996</v>
      </c>
      <c r="G117" s="141">
        <f>G19+G31+G78</f>
        <v>33687.808201499996</v>
      </c>
      <c r="H117" s="141">
        <f>H19+H31+H78</f>
        <v>33260.632011</v>
      </c>
      <c r="I117" s="141">
        <f>I19+I31+I78</f>
        <v>35013.2502984</v>
      </c>
    </row>
    <row r="118" spans="1:9" ht="14.25" customHeight="1">
      <c r="A118" s="203" t="s">
        <v>164</v>
      </c>
      <c r="B118" s="203"/>
      <c r="C118" s="203"/>
      <c r="D118" s="203"/>
      <c r="E118" s="203"/>
      <c r="F118" s="203"/>
      <c r="G118" s="203"/>
      <c r="H118" s="203"/>
      <c r="I118" s="203"/>
    </row>
    <row r="119" spans="1:9" ht="29.25" customHeight="1">
      <c r="A119" s="89" t="s">
        <v>165</v>
      </c>
      <c r="B119" s="68">
        <v>1300</v>
      </c>
      <c r="C119" s="142">
        <v>15206.8</v>
      </c>
      <c r="D119" s="141">
        <f>D120+D121</f>
        <v>24451.800000000003</v>
      </c>
      <c r="E119" s="141">
        <f aca="true" t="shared" si="5" ref="E119:E126">F119+G119+H119+I119</f>
        <v>24825.3</v>
      </c>
      <c r="F119" s="141">
        <f>F120+F121</f>
        <v>7787</v>
      </c>
      <c r="G119" s="141">
        <f>G120+G121</f>
        <v>5608.8</v>
      </c>
      <c r="H119" s="141">
        <f>H120+H121</f>
        <v>4885.7</v>
      </c>
      <c r="I119" s="141">
        <f>I120+I121</f>
        <v>6543.799999999999</v>
      </c>
    </row>
    <row r="120" spans="1:9" ht="29.25" customHeight="1">
      <c r="A120" s="84" t="s">
        <v>166</v>
      </c>
      <c r="B120" s="72">
        <v>1301</v>
      </c>
      <c r="C120" s="150">
        <v>9887.5</v>
      </c>
      <c r="D120" s="141">
        <v>17291.2</v>
      </c>
      <c r="E120" s="141">
        <f t="shared" si="5"/>
        <v>14720.900000000001</v>
      </c>
      <c r="F120" s="141">
        <f>F20+F25+F32+F56+F83+F84+F87+F21</f>
        <v>4743.4</v>
      </c>
      <c r="G120" s="141">
        <f>G20+G25+G32+G56+G83+G84+G87+G21</f>
        <v>3366.3</v>
      </c>
      <c r="H120" s="141">
        <f>H20+H25+H32+H56+H83+H84+H87+H21</f>
        <v>3043</v>
      </c>
      <c r="I120" s="141">
        <f>I20+I25+I32+I56+I83+I84+I87+I21</f>
        <v>3568.2</v>
      </c>
    </row>
    <row r="121" spans="1:9" ht="15">
      <c r="A121" s="84" t="s">
        <v>167</v>
      </c>
      <c r="B121" s="72">
        <v>1302</v>
      </c>
      <c r="C121" s="150">
        <f>C85+C22</f>
        <v>5319.26</v>
      </c>
      <c r="D121" s="141">
        <v>7160.6</v>
      </c>
      <c r="E121" s="141">
        <f t="shared" si="5"/>
        <v>10104.4</v>
      </c>
      <c r="F121" s="141">
        <f>F85</f>
        <v>3043.6</v>
      </c>
      <c r="G121" s="141">
        <f>G85</f>
        <v>2242.5</v>
      </c>
      <c r="H121" s="141">
        <f>H85</f>
        <v>1842.7</v>
      </c>
      <c r="I121" s="141">
        <f>I85</f>
        <v>2975.6</v>
      </c>
    </row>
    <row r="122" spans="1:9" ht="15">
      <c r="A122" s="84" t="s">
        <v>13</v>
      </c>
      <c r="B122" s="73">
        <v>1310</v>
      </c>
      <c r="C122" s="150">
        <v>67316.5</v>
      </c>
      <c r="D122" s="141">
        <v>70115</v>
      </c>
      <c r="E122" s="141">
        <f t="shared" si="5"/>
        <v>73008</v>
      </c>
      <c r="F122" s="141">
        <f>F23+F39+F81</f>
        <v>16148</v>
      </c>
      <c r="G122" s="141">
        <f>G23+G39+G81</f>
        <v>17450</v>
      </c>
      <c r="H122" s="141">
        <f>H23+H39+H81</f>
        <v>19750</v>
      </c>
      <c r="I122" s="141">
        <f>I23+I39+I81</f>
        <v>19660</v>
      </c>
    </row>
    <row r="123" spans="1:9" ht="15">
      <c r="A123" s="84" t="s">
        <v>14</v>
      </c>
      <c r="B123" s="73">
        <v>1320</v>
      </c>
      <c r="C123" s="150">
        <v>14342.7</v>
      </c>
      <c r="D123" s="141">
        <v>15231.9</v>
      </c>
      <c r="E123" s="141">
        <f t="shared" si="5"/>
        <v>15659.2287124</v>
      </c>
      <c r="F123" s="141">
        <f>F24+F61+F40+F82</f>
        <v>3462.8082015</v>
      </c>
      <c r="G123" s="141">
        <f>G24+G61+G40+G82+0.01</f>
        <v>3742.0182015</v>
      </c>
      <c r="H123" s="141">
        <f>H24+H61+H40+H82+0.01</f>
        <v>4235.942011</v>
      </c>
      <c r="I123" s="141">
        <f>I24+I61+I40+I82+0.01</f>
        <v>4218.4602984</v>
      </c>
    </row>
    <row r="124" spans="1:9" ht="15">
      <c r="A124" s="84" t="s">
        <v>168</v>
      </c>
      <c r="B124" s="73">
        <v>1330</v>
      </c>
      <c r="C124" s="150">
        <v>7195.5</v>
      </c>
      <c r="D124" s="141">
        <v>7585</v>
      </c>
      <c r="E124" s="141">
        <f t="shared" si="5"/>
        <v>8500</v>
      </c>
      <c r="F124" s="141">
        <f>F26+F41+F94</f>
        <v>2075</v>
      </c>
      <c r="G124" s="141">
        <f>G26+G41+G94</f>
        <v>2075</v>
      </c>
      <c r="H124" s="141">
        <f>H26+H41+H94</f>
        <v>2075</v>
      </c>
      <c r="I124" s="141">
        <f>I26+I41+I94</f>
        <v>2275</v>
      </c>
    </row>
    <row r="125" spans="1:9" ht="15">
      <c r="A125" s="84" t="s">
        <v>169</v>
      </c>
      <c r="B125" s="73">
        <v>1340</v>
      </c>
      <c r="C125" s="151">
        <v>5451.3</v>
      </c>
      <c r="D125" s="152">
        <v>22176.4</v>
      </c>
      <c r="E125" s="141">
        <f t="shared" si="5"/>
        <v>16504.969999999998</v>
      </c>
      <c r="F125" s="143">
        <f>F117-F119-F122-F123-F124</f>
        <v>7062.999999999996</v>
      </c>
      <c r="G125" s="143">
        <f>G117-G119-G122-G123-G124</f>
        <v>4811.989999999997</v>
      </c>
      <c r="H125" s="143">
        <f>H117-H119-H122-H123-H124</f>
        <v>2313.9900000000007</v>
      </c>
      <c r="I125" s="143">
        <f>I117-I119-I122-I123-I124</f>
        <v>2315.9900000000025</v>
      </c>
    </row>
    <row r="126" spans="1:9" ht="15">
      <c r="A126" s="67" t="s">
        <v>170</v>
      </c>
      <c r="B126" s="74">
        <v>1350</v>
      </c>
      <c r="C126" s="153">
        <f>C119+C122+C123+C124+C125</f>
        <v>109512.8</v>
      </c>
      <c r="D126" s="152">
        <f>D119+D122+D123+D124+D125</f>
        <v>139560.1</v>
      </c>
      <c r="E126" s="141">
        <f t="shared" si="5"/>
        <v>138497.4987124</v>
      </c>
      <c r="F126" s="143">
        <f>F119+F122+F123+F124+F125</f>
        <v>36535.808201499996</v>
      </c>
      <c r="G126" s="143">
        <f>G119+G122+G123+G124+G125</f>
        <v>33687.808201499996</v>
      </c>
      <c r="H126" s="143">
        <f>H119+H122+H123+H124+H125</f>
        <v>33260.632011</v>
      </c>
      <c r="I126" s="143">
        <f>I119+I122+I123+I124+I125</f>
        <v>35013.2502984</v>
      </c>
    </row>
    <row r="127" spans="1:9" ht="15">
      <c r="A127" s="64"/>
      <c r="B127" s="64"/>
      <c r="C127" s="120"/>
      <c r="D127" s="120"/>
      <c r="E127" s="144"/>
      <c r="F127" s="144"/>
      <c r="G127" s="145"/>
      <c r="H127" s="145"/>
      <c r="I127" s="145"/>
    </row>
    <row r="128" spans="1:9" ht="15" customHeight="1">
      <c r="A128" s="75" t="s">
        <v>236</v>
      </c>
      <c r="B128" s="76"/>
      <c r="C128" s="199" t="s">
        <v>237</v>
      </c>
      <c r="D128" s="200"/>
      <c r="E128" s="200"/>
      <c r="F128" s="77"/>
      <c r="G128" s="201" t="s">
        <v>309</v>
      </c>
      <c r="H128" s="201"/>
      <c r="I128" s="201"/>
    </row>
    <row r="129" spans="1:9" ht="15">
      <c r="A129" s="78" t="s">
        <v>238</v>
      </c>
      <c r="B129" s="79"/>
      <c r="C129" s="198" t="s">
        <v>90</v>
      </c>
      <c r="D129" s="198"/>
      <c r="E129" s="198"/>
      <c r="F129" s="80"/>
      <c r="G129" s="80" t="s">
        <v>89</v>
      </c>
      <c r="H129" s="64"/>
      <c r="I129" s="81"/>
    </row>
    <row r="130" spans="1:9" ht="38.25" customHeight="1">
      <c r="A130" s="75" t="s">
        <v>239</v>
      </c>
      <c r="B130" s="82"/>
      <c r="C130" s="199" t="s">
        <v>237</v>
      </c>
      <c r="D130" s="200"/>
      <c r="E130" s="200"/>
      <c r="F130" s="82"/>
      <c r="G130" s="201" t="s">
        <v>240</v>
      </c>
      <c r="H130" s="201"/>
      <c r="I130" s="201"/>
    </row>
    <row r="131" spans="1:9" ht="15">
      <c r="A131" s="78" t="s">
        <v>238</v>
      </c>
      <c r="B131" s="64"/>
      <c r="C131" s="198" t="s">
        <v>90</v>
      </c>
      <c r="D131" s="198"/>
      <c r="E131" s="198"/>
      <c r="F131" s="64"/>
      <c r="G131" s="80" t="s">
        <v>89</v>
      </c>
      <c r="H131" s="64"/>
      <c r="I131" s="64"/>
    </row>
    <row r="132" spans="1:9" ht="34.5" customHeight="1">
      <c r="A132" s="75" t="s">
        <v>241</v>
      </c>
      <c r="B132" s="76"/>
      <c r="C132" s="199" t="s">
        <v>237</v>
      </c>
      <c r="D132" s="200"/>
      <c r="E132" s="200"/>
      <c r="F132" s="77"/>
      <c r="G132" s="201" t="s">
        <v>242</v>
      </c>
      <c r="H132" s="201"/>
      <c r="I132" s="201"/>
    </row>
    <row r="133" spans="1:9" ht="15">
      <c r="A133" s="78" t="s">
        <v>238</v>
      </c>
      <c r="B133" s="79"/>
      <c r="C133" s="198" t="s">
        <v>90</v>
      </c>
      <c r="D133" s="198"/>
      <c r="E133" s="198"/>
      <c r="F133" s="80"/>
      <c r="G133" s="80" t="s">
        <v>89</v>
      </c>
      <c r="H133" s="64"/>
      <c r="I133" s="81"/>
    </row>
    <row r="134" spans="3:4" ht="15">
      <c r="C134" s="166"/>
      <c r="D134" s="166"/>
    </row>
    <row r="135" spans="3:4" ht="15">
      <c r="C135" s="166"/>
      <c r="D135" s="166"/>
    </row>
    <row r="136" spans="3:4" ht="15">
      <c r="C136" s="166"/>
      <c r="D136" s="166"/>
    </row>
    <row r="137" spans="3:4" ht="15">
      <c r="C137" s="166"/>
      <c r="D137" s="166"/>
    </row>
    <row r="138" spans="3:4" ht="15">
      <c r="C138" s="166"/>
      <c r="D138" s="166"/>
    </row>
    <row r="139" spans="3:4" ht="15">
      <c r="C139" s="166"/>
      <c r="D139" s="166"/>
    </row>
    <row r="140" spans="3:4" ht="15">
      <c r="C140" s="166"/>
      <c r="D140" s="166"/>
    </row>
    <row r="141" spans="3:4" ht="15">
      <c r="C141" s="166"/>
      <c r="D141" s="166"/>
    </row>
    <row r="142" spans="3:4" ht="15">
      <c r="C142" s="166"/>
      <c r="D142" s="166"/>
    </row>
    <row r="143" spans="3:4" ht="15">
      <c r="C143" s="166"/>
      <c r="D143" s="166"/>
    </row>
    <row r="144" spans="3:4" ht="15">
      <c r="C144" s="166"/>
      <c r="D144" s="166"/>
    </row>
    <row r="145" spans="3:4" ht="15">
      <c r="C145" s="166"/>
      <c r="D145" s="166"/>
    </row>
    <row r="146" spans="3:5" ht="15">
      <c r="C146" s="166"/>
      <c r="D146" s="166"/>
      <c r="E146" s="166"/>
    </row>
    <row r="147" spans="3:5" ht="15">
      <c r="C147" s="166"/>
      <c r="D147" s="166"/>
      <c r="E147" s="166"/>
    </row>
    <row r="148" spans="3:5" ht="15">
      <c r="C148" s="166"/>
      <c r="D148" s="166"/>
      <c r="E148" s="166"/>
    </row>
    <row r="149" spans="3:5" ht="15">
      <c r="C149" s="166"/>
      <c r="D149" s="166"/>
      <c r="E149" s="166"/>
    </row>
    <row r="150" spans="3:5" ht="15">
      <c r="C150" s="166"/>
      <c r="D150" s="166"/>
      <c r="E150" s="166"/>
    </row>
    <row r="151" spans="3:5" ht="15">
      <c r="C151" s="166"/>
      <c r="D151" s="166"/>
      <c r="E151" s="166"/>
    </row>
    <row r="152" spans="3:5" ht="15">
      <c r="C152" s="166"/>
      <c r="D152" s="166"/>
      <c r="E152" s="166"/>
    </row>
    <row r="153" spans="3:5" ht="15">
      <c r="C153" s="166"/>
      <c r="D153" s="166"/>
      <c r="E153" s="166"/>
    </row>
    <row r="154" spans="3:5" ht="15">
      <c r="C154" s="166"/>
      <c r="D154" s="166"/>
      <c r="E154" s="166"/>
    </row>
    <row r="155" spans="3:5" ht="15">
      <c r="C155" s="166"/>
      <c r="D155" s="166"/>
      <c r="E155" s="166"/>
    </row>
    <row r="156" spans="3:5" ht="15">
      <c r="C156" s="166"/>
      <c r="D156" s="166"/>
      <c r="E156" s="166"/>
    </row>
    <row r="157" spans="3:5" ht="15">
      <c r="C157" s="166"/>
      <c r="D157" s="166"/>
      <c r="E157" s="166"/>
    </row>
    <row r="158" spans="3:5" ht="15">
      <c r="C158" s="166"/>
      <c r="D158" s="166"/>
      <c r="E158" s="166"/>
    </row>
    <row r="159" spans="3:5" ht="15">
      <c r="C159" s="166"/>
      <c r="D159" s="166"/>
      <c r="E159" s="166"/>
    </row>
    <row r="160" spans="3:5" ht="15">
      <c r="C160" s="166"/>
      <c r="D160" s="166"/>
      <c r="E160" s="166"/>
    </row>
    <row r="161" spans="3:5" ht="15">
      <c r="C161" s="166"/>
      <c r="D161" s="166"/>
      <c r="E161" s="166"/>
    </row>
    <row r="162" spans="3:5" ht="15">
      <c r="C162" s="166"/>
      <c r="D162" s="166"/>
      <c r="E162" s="166"/>
    </row>
  </sheetData>
  <sheetProtection/>
  <mergeCells count="19">
    <mergeCell ref="A1:I1"/>
    <mergeCell ref="G2:I2"/>
    <mergeCell ref="A3:I3"/>
    <mergeCell ref="A5:A6"/>
    <mergeCell ref="B5:B6"/>
    <mergeCell ref="C5:C6"/>
    <mergeCell ref="D5:D6"/>
    <mergeCell ref="G132:I132"/>
    <mergeCell ref="E5:E6"/>
    <mergeCell ref="A118:I118"/>
    <mergeCell ref="C128:E128"/>
    <mergeCell ref="G128:I128"/>
    <mergeCell ref="F5:I5"/>
    <mergeCell ref="C130:E130"/>
    <mergeCell ref="G130:I130"/>
    <mergeCell ref="C133:E133"/>
    <mergeCell ref="C129:E129"/>
    <mergeCell ref="C131:E131"/>
    <mergeCell ref="C132:E13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2.00390625" style="7" customWidth="1"/>
    <col min="2" max="2" width="6.00390625" style="7" customWidth="1"/>
    <col min="3" max="3" width="8.7109375" style="138" customWidth="1"/>
    <col min="4" max="4" width="11.140625" style="137" customWidth="1"/>
    <col min="5" max="5" width="9.57421875" style="7" customWidth="1"/>
    <col min="6" max="9" width="7.28125" style="7" customWidth="1"/>
    <col min="10" max="16384" width="9.140625" style="7" customWidth="1"/>
  </cols>
  <sheetData>
    <row r="1" spans="3:9" ht="15.75">
      <c r="C1" s="45"/>
      <c r="D1" s="45"/>
      <c r="G1" s="172" t="s">
        <v>150</v>
      </c>
      <c r="H1" s="172"/>
      <c r="I1" s="172"/>
    </row>
    <row r="2" spans="1:9" ht="15.75">
      <c r="A2" s="168" t="s">
        <v>63</v>
      </c>
      <c r="B2" s="168"/>
      <c r="C2" s="168"/>
      <c r="D2" s="168"/>
      <c r="E2" s="168"/>
      <c r="F2" s="168"/>
      <c r="G2" s="168"/>
      <c r="H2" s="168"/>
      <c r="I2" s="168"/>
    </row>
    <row r="3" spans="1:9" ht="7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5" customHeight="1">
      <c r="A4" s="202" t="s">
        <v>1</v>
      </c>
      <c r="B4" s="169" t="s">
        <v>2</v>
      </c>
      <c r="C4" s="202" t="s">
        <v>297</v>
      </c>
      <c r="D4" s="202" t="s">
        <v>298</v>
      </c>
      <c r="E4" s="202" t="s">
        <v>299</v>
      </c>
      <c r="F4" s="202" t="s">
        <v>3</v>
      </c>
      <c r="G4" s="202"/>
      <c r="H4" s="202"/>
      <c r="I4" s="202"/>
    </row>
    <row r="5" spans="1:9" ht="51.75" customHeight="1">
      <c r="A5" s="202"/>
      <c r="B5" s="169"/>
      <c r="C5" s="202"/>
      <c r="D5" s="202"/>
      <c r="E5" s="202"/>
      <c r="F5" s="93" t="s">
        <v>4</v>
      </c>
      <c r="G5" s="93" t="s">
        <v>5</v>
      </c>
      <c r="H5" s="93" t="s">
        <v>6</v>
      </c>
      <c r="I5" s="93" t="s">
        <v>7</v>
      </c>
    </row>
    <row r="6" spans="1:9" s="6" customFormat="1" ht="12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4.25">
      <c r="A7" s="170" t="s">
        <v>64</v>
      </c>
      <c r="B7" s="170"/>
      <c r="C7" s="170"/>
      <c r="D7" s="170"/>
      <c r="E7" s="170"/>
      <c r="F7" s="170"/>
      <c r="G7" s="170"/>
      <c r="H7" s="170"/>
      <c r="I7" s="170"/>
    </row>
    <row r="8" spans="1:9" ht="69.75" customHeight="1">
      <c r="A8" s="95" t="s">
        <v>65</v>
      </c>
      <c r="B8" s="91">
        <v>2000</v>
      </c>
      <c r="C8" s="155">
        <v>22818.7</v>
      </c>
      <c r="D8" s="71"/>
      <c r="E8" s="71"/>
      <c r="F8" s="71"/>
      <c r="G8" s="71"/>
      <c r="H8" s="71"/>
      <c r="I8" s="71"/>
    </row>
    <row r="9" spans="1:9" ht="55.5" customHeight="1">
      <c r="A9" s="95" t="s">
        <v>66</v>
      </c>
      <c r="B9" s="91">
        <v>2010</v>
      </c>
      <c r="C9" s="155"/>
      <c r="D9" s="71"/>
      <c r="E9" s="71"/>
      <c r="F9" s="71"/>
      <c r="G9" s="71"/>
      <c r="H9" s="71"/>
      <c r="I9" s="71"/>
    </row>
    <row r="10" spans="1:9" ht="14.25">
      <c r="A10" s="95" t="s">
        <v>67</v>
      </c>
      <c r="B10" s="91">
        <v>2030</v>
      </c>
      <c r="C10" s="155"/>
      <c r="D10" s="71"/>
      <c r="E10" s="71"/>
      <c r="F10" s="71"/>
      <c r="G10" s="71"/>
      <c r="H10" s="71"/>
      <c r="I10" s="71"/>
    </row>
    <row r="11" spans="1:9" ht="40.5">
      <c r="A11" s="95" t="s">
        <v>68</v>
      </c>
      <c r="B11" s="91">
        <v>2031</v>
      </c>
      <c r="C11" s="155"/>
      <c r="D11" s="71"/>
      <c r="E11" s="71"/>
      <c r="F11" s="71"/>
      <c r="G11" s="71"/>
      <c r="H11" s="71"/>
      <c r="I11" s="71"/>
    </row>
    <row r="12" spans="1:9" ht="14.25">
      <c r="A12" s="95" t="s">
        <v>69</v>
      </c>
      <c r="B12" s="91">
        <v>2040</v>
      </c>
      <c r="C12" s="155"/>
      <c r="D12" s="71"/>
      <c r="E12" s="71"/>
      <c r="F12" s="71"/>
      <c r="G12" s="71"/>
      <c r="H12" s="71"/>
      <c r="I12" s="71"/>
    </row>
    <row r="13" spans="1:9" ht="27">
      <c r="A13" s="95" t="s">
        <v>70</v>
      </c>
      <c r="B13" s="91">
        <v>2050</v>
      </c>
      <c r="C13" s="155"/>
      <c r="D13" s="71"/>
      <c r="E13" s="71"/>
      <c r="F13" s="71"/>
      <c r="G13" s="71"/>
      <c r="H13" s="71"/>
      <c r="I13" s="71"/>
    </row>
    <row r="14" spans="1:9" ht="14.25">
      <c r="A14" s="96"/>
      <c r="B14" s="96"/>
      <c r="C14" s="155"/>
      <c r="D14" s="71"/>
      <c r="E14" s="71"/>
      <c r="F14" s="71"/>
      <c r="G14" s="71"/>
      <c r="H14" s="71"/>
      <c r="I14" s="71"/>
    </row>
    <row r="15" spans="1:9" ht="27">
      <c r="A15" s="95" t="s">
        <v>71</v>
      </c>
      <c r="B15" s="91">
        <v>2060</v>
      </c>
      <c r="C15" s="155"/>
      <c r="D15" s="71"/>
      <c r="E15" s="71"/>
      <c r="F15" s="71"/>
      <c r="G15" s="71"/>
      <c r="H15" s="71"/>
      <c r="I15" s="71"/>
    </row>
    <row r="16" spans="1:9" ht="14.25">
      <c r="A16" s="95"/>
      <c r="B16" s="91"/>
      <c r="C16" s="155"/>
      <c r="D16" s="71"/>
      <c r="E16" s="71"/>
      <c r="F16" s="71"/>
      <c r="G16" s="71"/>
      <c r="H16" s="71"/>
      <c r="I16" s="71"/>
    </row>
    <row r="17" spans="1:9" ht="66.75" customHeight="1">
      <c r="A17" s="95" t="s">
        <v>72</v>
      </c>
      <c r="B17" s="91">
        <v>2070</v>
      </c>
      <c r="C17" s="155">
        <v>17363.8</v>
      </c>
      <c r="D17" s="71"/>
      <c r="E17" s="71"/>
      <c r="F17" s="71"/>
      <c r="G17" s="71"/>
      <c r="H17" s="71"/>
      <c r="I17" s="71"/>
    </row>
    <row r="18" spans="1:9" ht="16.5" customHeight="1">
      <c r="A18" s="170" t="s">
        <v>73</v>
      </c>
      <c r="B18" s="170"/>
      <c r="C18" s="170"/>
      <c r="D18" s="170"/>
      <c r="E18" s="170"/>
      <c r="F18" s="170"/>
      <c r="G18" s="170"/>
      <c r="H18" s="170"/>
      <c r="I18" s="170"/>
    </row>
    <row r="19" spans="1:9" ht="67.5" customHeight="1">
      <c r="A19" s="94" t="s">
        <v>74</v>
      </c>
      <c r="B19" s="97">
        <v>2110</v>
      </c>
      <c r="C19" s="154">
        <f>C21+C22+C23+C24+C25</f>
        <v>571.5</v>
      </c>
      <c r="D19" s="154">
        <f>D21+D22+D23+D24+D25</f>
        <v>938</v>
      </c>
      <c r="E19" s="141">
        <f>F19+G19+H19+I19</f>
        <v>975.6</v>
      </c>
      <c r="F19" s="141">
        <f>F21+F22+F23+F24+F25</f>
        <v>235</v>
      </c>
      <c r="G19" s="141">
        <f>G21+G22+G23+G24+G25</f>
        <v>245</v>
      </c>
      <c r="H19" s="141">
        <f>H21+H22+H23+H24+H25</f>
        <v>245</v>
      </c>
      <c r="I19" s="141">
        <f>I21+I22+I23+I24+I25</f>
        <v>250.6</v>
      </c>
    </row>
    <row r="20" spans="1:9" ht="27" customHeight="1">
      <c r="A20" s="84" t="s">
        <v>75</v>
      </c>
      <c r="B20" s="91">
        <v>2111</v>
      </c>
      <c r="C20" s="155"/>
      <c r="D20" s="155"/>
      <c r="E20" s="141"/>
      <c r="F20" s="142"/>
      <c r="G20" s="142"/>
      <c r="H20" s="142"/>
      <c r="I20" s="142"/>
    </row>
    <row r="21" spans="1:9" ht="53.25" customHeight="1">
      <c r="A21" s="84" t="s">
        <v>151</v>
      </c>
      <c r="B21" s="91">
        <v>2112</v>
      </c>
      <c r="C21" s="155">
        <v>571.5</v>
      </c>
      <c r="D21" s="155">
        <v>938</v>
      </c>
      <c r="E21" s="141">
        <f>F21+G21+H21+I21</f>
        <v>975.6</v>
      </c>
      <c r="F21" s="142">
        <v>235</v>
      </c>
      <c r="G21" s="142">
        <v>245</v>
      </c>
      <c r="H21" s="142">
        <v>245</v>
      </c>
      <c r="I21" s="142">
        <v>250.6</v>
      </c>
    </row>
    <row r="22" spans="1:9" ht="55.5" customHeight="1">
      <c r="A22" s="95" t="s">
        <v>152</v>
      </c>
      <c r="B22" s="98">
        <v>2113</v>
      </c>
      <c r="C22" s="155"/>
      <c r="D22" s="155"/>
      <c r="E22" s="141"/>
      <c r="F22" s="142"/>
      <c r="G22" s="142"/>
      <c r="H22" s="142"/>
      <c r="I22" s="142"/>
    </row>
    <row r="23" spans="1:9" ht="18" customHeight="1">
      <c r="A23" s="95" t="s">
        <v>76</v>
      </c>
      <c r="B23" s="98">
        <v>2114</v>
      </c>
      <c r="C23" s="155"/>
      <c r="D23" s="155"/>
      <c r="E23" s="141"/>
      <c r="F23" s="142"/>
      <c r="G23" s="142"/>
      <c r="H23" s="142"/>
      <c r="I23" s="142"/>
    </row>
    <row r="24" spans="1:9" ht="29.25" customHeight="1">
      <c r="A24" s="95" t="s">
        <v>77</v>
      </c>
      <c r="B24" s="98">
        <v>2115</v>
      </c>
      <c r="C24" s="155"/>
      <c r="D24" s="155"/>
      <c r="E24" s="141"/>
      <c r="F24" s="142"/>
      <c r="G24" s="142"/>
      <c r="H24" s="142"/>
      <c r="I24" s="142"/>
    </row>
    <row r="25" spans="1:9" ht="30.75" customHeight="1">
      <c r="A25" s="95" t="s">
        <v>78</v>
      </c>
      <c r="B25" s="98">
        <v>2116</v>
      </c>
      <c r="C25" s="154"/>
      <c r="D25" s="154"/>
      <c r="E25" s="141"/>
      <c r="F25" s="141"/>
      <c r="G25" s="141"/>
      <c r="H25" s="141"/>
      <c r="I25" s="141"/>
    </row>
    <row r="26" spans="1:9" ht="68.25" customHeight="1">
      <c r="A26" s="94" t="s">
        <v>79</v>
      </c>
      <c r="B26" s="99">
        <v>2120</v>
      </c>
      <c r="C26" s="154">
        <f aca="true" t="shared" si="0" ref="C26:I26">C27+C28+C29+C30</f>
        <v>12277.7</v>
      </c>
      <c r="D26" s="154">
        <f>D27+D28+D29+D30</f>
        <v>13245.7</v>
      </c>
      <c r="E26" s="141">
        <f t="shared" si="0"/>
        <v>13219.400000000001</v>
      </c>
      <c r="F26" s="141">
        <f t="shared" si="0"/>
        <v>2925.6</v>
      </c>
      <c r="G26" s="141">
        <f t="shared" si="0"/>
        <v>3160</v>
      </c>
      <c r="H26" s="141">
        <f t="shared" si="0"/>
        <v>3575</v>
      </c>
      <c r="I26" s="141">
        <f t="shared" si="0"/>
        <v>3558.8</v>
      </c>
    </row>
    <row r="27" spans="1:11" ht="30" customHeight="1">
      <c r="A27" s="95" t="s">
        <v>77</v>
      </c>
      <c r="B27" s="98">
        <v>2121</v>
      </c>
      <c r="C27" s="155">
        <v>12235.1</v>
      </c>
      <c r="D27" s="155">
        <v>12620.7</v>
      </c>
      <c r="E27" s="141">
        <f>F27+G27+H27+I27</f>
        <v>13141.400000000001</v>
      </c>
      <c r="F27" s="142">
        <v>2906.6</v>
      </c>
      <c r="G27" s="142">
        <v>3141</v>
      </c>
      <c r="H27" s="142">
        <v>3555</v>
      </c>
      <c r="I27" s="142">
        <v>3538.8</v>
      </c>
      <c r="K27" s="58"/>
    </row>
    <row r="28" spans="1:9" ht="14.25">
      <c r="A28" s="95" t="s">
        <v>80</v>
      </c>
      <c r="B28" s="98">
        <v>2122</v>
      </c>
      <c r="C28" s="155">
        <v>42.6</v>
      </c>
      <c r="D28" s="155">
        <v>625</v>
      </c>
      <c r="E28" s="141">
        <f>F28+G28+H28+I28</f>
        <v>78</v>
      </c>
      <c r="F28" s="142">
        <v>19</v>
      </c>
      <c r="G28" s="142">
        <v>19</v>
      </c>
      <c r="H28" s="142">
        <v>20</v>
      </c>
      <c r="I28" s="142">
        <v>20</v>
      </c>
    </row>
    <row r="29" spans="1:9" ht="14.25">
      <c r="A29" s="95" t="s">
        <v>81</v>
      </c>
      <c r="B29" s="98">
        <v>2123</v>
      </c>
      <c r="C29" s="155"/>
      <c r="D29" s="155"/>
      <c r="E29" s="141"/>
      <c r="F29" s="142"/>
      <c r="G29" s="142"/>
      <c r="H29" s="142"/>
      <c r="I29" s="142"/>
    </row>
    <row r="30" spans="1:9" ht="27">
      <c r="A30" s="95" t="s">
        <v>78</v>
      </c>
      <c r="B30" s="98">
        <v>2124</v>
      </c>
      <c r="C30" s="155"/>
      <c r="D30" s="155"/>
      <c r="E30" s="142"/>
      <c r="F30" s="142"/>
      <c r="G30" s="142"/>
      <c r="H30" s="142"/>
      <c r="I30" s="142"/>
    </row>
    <row r="31" spans="1:9" ht="54" customHeight="1">
      <c r="A31" s="94" t="s">
        <v>82</v>
      </c>
      <c r="B31" s="99">
        <v>2130</v>
      </c>
      <c r="C31" s="154">
        <f aca="true" t="shared" si="1" ref="C31:I31">C32+C33+C34+C35</f>
        <v>15370.300000000001</v>
      </c>
      <c r="D31" s="154">
        <f>D32+D33+D34+D35</f>
        <v>16283.6</v>
      </c>
      <c r="E31" s="141">
        <f t="shared" si="1"/>
        <v>16754.3</v>
      </c>
      <c r="F31" s="141">
        <f t="shared" si="1"/>
        <v>3705</v>
      </c>
      <c r="G31" s="141">
        <f t="shared" si="1"/>
        <v>4003.8</v>
      </c>
      <c r="H31" s="141">
        <f t="shared" si="1"/>
        <v>4532.099999999999</v>
      </c>
      <c r="I31" s="141">
        <f t="shared" si="1"/>
        <v>4513.4</v>
      </c>
    </row>
    <row r="32" spans="1:9" ht="14.25">
      <c r="A32" s="95" t="s">
        <v>83</v>
      </c>
      <c r="B32" s="98">
        <v>2131</v>
      </c>
      <c r="C32" s="155"/>
      <c r="D32" s="155"/>
      <c r="E32" s="142"/>
      <c r="F32" s="142"/>
      <c r="G32" s="142"/>
      <c r="H32" s="142"/>
      <c r="I32" s="142"/>
    </row>
    <row r="33" spans="1:9" ht="53.25" customHeight="1">
      <c r="A33" s="95" t="s">
        <v>84</v>
      </c>
      <c r="B33" s="98">
        <v>2132</v>
      </c>
      <c r="C33" s="155">
        <v>14347.6</v>
      </c>
      <c r="D33" s="155">
        <v>15231.9</v>
      </c>
      <c r="E33" s="141">
        <f>F33+G33+H33+I33</f>
        <v>15659.2</v>
      </c>
      <c r="F33" s="142">
        <v>3462.8</v>
      </c>
      <c r="G33" s="142">
        <v>3742</v>
      </c>
      <c r="H33" s="142">
        <v>4235.9</v>
      </c>
      <c r="I33" s="142">
        <v>4218.5</v>
      </c>
    </row>
    <row r="34" spans="1:9" ht="27">
      <c r="A34" s="95" t="s">
        <v>85</v>
      </c>
      <c r="B34" s="98">
        <v>2133</v>
      </c>
      <c r="C34" s="155"/>
      <c r="D34" s="155"/>
      <c r="E34" s="142"/>
      <c r="F34" s="142"/>
      <c r="G34" s="142"/>
      <c r="H34" s="142"/>
      <c r="I34" s="142"/>
    </row>
    <row r="35" spans="1:9" ht="14.25">
      <c r="A35" s="95" t="s">
        <v>189</v>
      </c>
      <c r="B35" s="98">
        <v>2134</v>
      </c>
      <c r="C35" s="155">
        <v>1022.7</v>
      </c>
      <c r="D35" s="155">
        <v>1051.7</v>
      </c>
      <c r="E35" s="141">
        <f>F35+G35+H35+I35</f>
        <v>1095.1</v>
      </c>
      <c r="F35" s="142">
        <v>242.2</v>
      </c>
      <c r="G35" s="142">
        <v>261.8</v>
      </c>
      <c r="H35" s="142">
        <v>296.2</v>
      </c>
      <c r="I35" s="142">
        <v>294.9</v>
      </c>
    </row>
    <row r="36" spans="1:9" ht="14.25">
      <c r="A36" s="95"/>
      <c r="B36" s="98"/>
      <c r="C36" s="155"/>
      <c r="D36" s="155"/>
      <c r="E36" s="142"/>
      <c r="F36" s="142"/>
      <c r="G36" s="142"/>
      <c r="H36" s="142"/>
      <c r="I36" s="142"/>
    </row>
    <row r="37" spans="1:9" ht="39.75" customHeight="1">
      <c r="A37" s="94" t="s">
        <v>86</v>
      </c>
      <c r="B37" s="99">
        <v>2140</v>
      </c>
      <c r="C37" s="154"/>
      <c r="D37" s="154"/>
      <c r="E37" s="141"/>
      <c r="F37" s="141"/>
      <c r="G37" s="141"/>
      <c r="H37" s="141"/>
      <c r="I37" s="141"/>
    </row>
    <row r="38" spans="1:9" ht="93.75" customHeight="1">
      <c r="A38" s="95" t="s">
        <v>87</v>
      </c>
      <c r="B38" s="98">
        <v>2141</v>
      </c>
      <c r="C38" s="155"/>
      <c r="D38" s="155"/>
      <c r="E38" s="142"/>
      <c r="F38" s="142"/>
      <c r="G38" s="142"/>
      <c r="H38" s="142"/>
      <c r="I38" s="142"/>
    </row>
    <row r="39" spans="1:9" ht="42.75" customHeight="1">
      <c r="A39" s="95" t="s">
        <v>88</v>
      </c>
      <c r="B39" s="98">
        <v>2142</v>
      </c>
      <c r="C39" s="155"/>
      <c r="D39" s="155"/>
      <c r="E39" s="142"/>
      <c r="F39" s="142"/>
      <c r="G39" s="142"/>
      <c r="H39" s="142"/>
      <c r="I39" s="142"/>
    </row>
    <row r="40" spans="1:9" ht="14.25">
      <c r="A40" s="95"/>
      <c r="B40" s="98"/>
      <c r="C40" s="156"/>
      <c r="D40" s="156"/>
      <c r="E40" s="146"/>
      <c r="F40" s="146"/>
      <c r="G40" s="146"/>
      <c r="H40" s="146"/>
      <c r="I40" s="146"/>
    </row>
    <row r="41" spans="1:9" ht="14.25">
      <c r="A41" s="100"/>
      <c r="B41" s="101"/>
      <c r="C41" s="157"/>
      <c r="D41" s="158"/>
      <c r="E41" s="102"/>
      <c r="F41" s="103"/>
      <c r="G41" s="103"/>
      <c r="H41" s="103"/>
      <c r="I41" s="103"/>
    </row>
    <row r="42" spans="1:9" ht="15.75" customHeight="1">
      <c r="A42" s="104" t="s">
        <v>236</v>
      </c>
      <c r="B42" s="105"/>
      <c r="C42" s="176" t="s">
        <v>237</v>
      </c>
      <c r="D42" s="177"/>
      <c r="E42" s="177"/>
      <c r="F42" s="106"/>
      <c r="G42" s="178" t="s">
        <v>309</v>
      </c>
      <c r="H42" s="178"/>
      <c r="I42" s="178"/>
    </row>
    <row r="43" spans="1:9" ht="14.25">
      <c r="A43" s="108" t="s">
        <v>238</v>
      </c>
      <c r="B43" s="109"/>
      <c r="C43" s="175" t="s">
        <v>90</v>
      </c>
      <c r="D43" s="175"/>
      <c r="E43" s="175"/>
      <c r="F43" s="110"/>
      <c r="G43" s="110" t="s">
        <v>89</v>
      </c>
      <c r="H43" s="111"/>
      <c r="I43" s="112"/>
    </row>
    <row r="44" spans="1:9" ht="30" customHeight="1">
      <c r="A44" s="104" t="s">
        <v>239</v>
      </c>
      <c r="B44" s="113"/>
      <c r="C44" s="176" t="s">
        <v>237</v>
      </c>
      <c r="D44" s="177"/>
      <c r="E44" s="177"/>
      <c r="F44" s="113"/>
      <c r="G44" s="178" t="s">
        <v>240</v>
      </c>
      <c r="H44" s="178"/>
      <c r="I44" s="178"/>
    </row>
    <row r="45" spans="1:9" ht="14.25">
      <c r="A45" s="108" t="s">
        <v>238</v>
      </c>
      <c r="B45" s="111"/>
      <c r="C45" s="175" t="s">
        <v>90</v>
      </c>
      <c r="D45" s="175"/>
      <c r="E45" s="175"/>
      <c r="F45" s="111"/>
      <c r="G45" s="110" t="s">
        <v>89</v>
      </c>
      <c r="H45" s="111"/>
      <c r="I45" s="111"/>
    </row>
    <row r="46" spans="1:9" ht="30" customHeight="1">
      <c r="A46" s="104" t="s">
        <v>241</v>
      </c>
      <c r="B46" s="105"/>
      <c r="C46" s="176" t="s">
        <v>237</v>
      </c>
      <c r="D46" s="177"/>
      <c r="E46" s="177"/>
      <c r="F46" s="106"/>
      <c r="G46" s="178" t="s">
        <v>242</v>
      </c>
      <c r="H46" s="178"/>
      <c r="I46" s="178"/>
    </row>
    <row r="47" spans="1:9" ht="14.25">
      <c r="A47" s="108" t="s">
        <v>238</v>
      </c>
      <c r="B47" s="109"/>
      <c r="C47" s="175" t="s">
        <v>90</v>
      </c>
      <c r="D47" s="175"/>
      <c r="E47" s="175"/>
      <c r="F47" s="110"/>
      <c r="G47" s="110" t="s">
        <v>89</v>
      </c>
      <c r="H47" s="111"/>
      <c r="I47" s="112"/>
    </row>
    <row r="48" spans="1:9" ht="14.25">
      <c r="A48" s="111"/>
      <c r="B48" s="111"/>
      <c r="C48" s="159"/>
      <c r="D48" s="159"/>
      <c r="E48" s="111"/>
      <c r="F48" s="111"/>
      <c r="G48" s="111"/>
      <c r="H48" s="111"/>
      <c r="I48" s="111"/>
    </row>
    <row r="49" spans="3:4" ht="14.25">
      <c r="C49" s="45"/>
      <c r="D49" s="45"/>
    </row>
    <row r="50" spans="3:4" ht="14.25">
      <c r="C50" s="45"/>
      <c r="D50" s="45"/>
    </row>
    <row r="51" spans="3:4" ht="14.25">
      <c r="C51" s="45"/>
      <c r="D51" s="45"/>
    </row>
    <row r="52" spans="3:4" ht="14.25">
      <c r="C52" s="45"/>
      <c r="D52" s="45"/>
    </row>
    <row r="53" spans="3:4" ht="14.25">
      <c r="C53" s="45"/>
      <c r="D53" s="45"/>
    </row>
    <row r="54" spans="3:4" ht="14.25">
      <c r="C54" s="45"/>
      <c r="D54" s="45"/>
    </row>
    <row r="55" spans="3:4" ht="14.25">
      <c r="C55" s="45"/>
      <c r="D55" s="45"/>
    </row>
    <row r="56" spans="3:4" ht="14.25">
      <c r="C56" s="45"/>
      <c r="D56" s="45"/>
    </row>
    <row r="57" spans="3:4" ht="14.25">
      <c r="C57" s="45"/>
      <c r="D57" s="45"/>
    </row>
    <row r="58" spans="3:4" ht="14.25">
      <c r="C58" s="45"/>
      <c r="D58" s="45"/>
    </row>
    <row r="59" spans="3:4" ht="14.25">
      <c r="C59" s="45"/>
      <c r="D59" s="45"/>
    </row>
    <row r="60" spans="3:4" ht="14.25">
      <c r="C60" s="45"/>
      <c r="D60" s="45"/>
    </row>
    <row r="61" spans="3:4" ht="14.25">
      <c r="C61" s="45"/>
      <c r="D61" s="45"/>
    </row>
    <row r="62" spans="3:4" ht="14.25">
      <c r="C62" s="45"/>
      <c r="D62" s="45"/>
    </row>
    <row r="63" spans="3:4" ht="14.25">
      <c r="C63" s="45"/>
      <c r="D63" s="45"/>
    </row>
    <row r="64" spans="3:4" ht="14.25">
      <c r="C64" s="45"/>
      <c r="D64" s="45"/>
    </row>
    <row r="65" spans="3:4" ht="14.25">
      <c r="C65" s="45"/>
      <c r="D65" s="45"/>
    </row>
  </sheetData>
  <sheetProtection/>
  <mergeCells count="19">
    <mergeCell ref="C43:E43"/>
    <mergeCell ref="C44:E44"/>
    <mergeCell ref="G44:I44"/>
    <mergeCell ref="A7:I7"/>
    <mergeCell ref="A18:I18"/>
    <mergeCell ref="C42:E42"/>
    <mergeCell ref="G42:I42"/>
    <mergeCell ref="G1:I1"/>
    <mergeCell ref="A2:I2"/>
    <mergeCell ref="A4:A5"/>
    <mergeCell ref="B4:B5"/>
    <mergeCell ref="C4:C5"/>
    <mergeCell ref="D4:D5"/>
    <mergeCell ref="E4:E5"/>
    <mergeCell ref="F4:I4"/>
    <mergeCell ref="C45:E45"/>
    <mergeCell ref="C46:E46"/>
    <mergeCell ref="G46:I46"/>
    <mergeCell ref="C47:E4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3.421875" style="7" customWidth="1"/>
    <col min="2" max="2" width="5.8515625" style="7" customWidth="1"/>
    <col min="3" max="3" width="9.28125" style="138" customWidth="1"/>
    <col min="4" max="4" width="9.7109375" style="137" customWidth="1"/>
    <col min="5" max="5" width="9.7109375" style="7" customWidth="1"/>
    <col min="6" max="6" width="7.7109375" style="7" customWidth="1"/>
    <col min="7" max="7" width="8.00390625" style="7" customWidth="1"/>
    <col min="8" max="8" width="7.7109375" style="7" customWidth="1"/>
    <col min="9" max="9" width="7.8515625" style="7" customWidth="1"/>
    <col min="10" max="16384" width="9.140625" style="7" customWidth="1"/>
  </cols>
  <sheetData>
    <row r="1" spans="3:9" ht="15.75">
      <c r="C1" s="45"/>
      <c r="D1" s="45"/>
      <c r="G1" s="172" t="s">
        <v>153</v>
      </c>
      <c r="H1" s="172"/>
      <c r="I1" s="172"/>
    </row>
    <row r="2" spans="1:9" ht="15.75">
      <c r="A2" s="171" t="s">
        <v>154</v>
      </c>
      <c r="B2" s="171"/>
      <c r="C2" s="171"/>
      <c r="D2" s="171"/>
      <c r="E2" s="171"/>
      <c r="F2" s="171"/>
      <c r="G2" s="171"/>
      <c r="H2" s="171"/>
      <c r="I2" s="171"/>
    </row>
    <row r="3" spans="1:9" ht="18.75" customHeight="1">
      <c r="A3" s="205" t="s">
        <v>1</v>
      </c>
      <c r="B3" s="207" t="s">
        <v>91</v>
      </c>
      <c r="C3" s="202" t="s">
        <v>297</v>
      </c>
      <c r="D3" s="202" t="s">
        <v>298</v>
      </c>
      <c r="E3" s="202" t="s">
        <v>299</v>
      </c>
      <c r="F3" s="202" t="s">
        <v>3</v>
      </c>
      <c r="G3" s="202"/>
      <c r="H3" s="202"/>
      <c r="I3" s="202"/>
    </row>
    <row r="4" spans="1:9" ht="44.25" customHeight="1">
      <c r="A4" s="206"/>
      <c r="B4" s="207"/>
      <c r="C4" s="202"/>
      <c r="D4" s="202"/>
      <c r="E4" s="202"/>
      <c r="F4" s="93" t="s">
        <v>4</v>
      </c>
      <c r="G4" s="93" t="s">
        <v>5</v>
      </c>
      <c r="H4" s="93" t="s">
        <v>6</v>
      </c>
      <c r="I4" s="93" t="s">
        <v>7</v>
      </c>
    </row>
    <row r="5" spans="1:9" s="6" customFormat="1" ht="13.5">
      <c r="A5" s="92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</row>
    <row r="6" spans="1:9" ht="19.5" customHeight="1">
      <c r="A6" s="208" t="s">
        <v>92</v>
      </c>
      <c r="B6" s="209"/>
      <c r="C6" s="209"/>
      <c r="D6" s="209"/>
      <c r="E6" s="209"/>
      <c r="F6" s="209"/>
      <c r="G6" s="209"/>
      <c r="H6" s="209"/>
      <c r="I6" s="210"/>
    </row>
    <row r="7" spans="1:16" ht="42.75" customHeight="1">
      <c r="A7" s="114" t="s">
        <v>93</v>
      </c>
      <c r="B7" s="115">
        <v>3000</v>
      </c>
      <c r="C7" s="154">
        <f>C8+C9+C10+C11+C12+C13+C14+C15+C17+C18+C19+C22</f>
        <v>94954.90000000001</v>
      </c>
      <c r="D7" s="154">
        <f>D8+D9+D10+D11+D12+D13+D14+D15+D17+D18+D19+D22+D16</f>
        <v>131913.1</v>
      </c>
      <c r="E7" s="141">
        <f>F7+G7+H7+I7</f>
        <v>124973.1</v>
      </c>
      <c r="F7" s="141">
        <f>F8+F9+F10+F11+F12+F13+F14+F15+F17+F18+F19+F22+F16</f>
        <v>34195.8</v>
      </c>
      <c r="G7" s="141">
        <f>G8+G9+G10+G11+G12+G13+G14+G15+G17+G18+G19+G22+G16</f>
        <v>30357.8</v>
      </c>
      <c r="H7" s="141">
        <f>H8+H9+H10+H11+H12+H13+H14+H15+H17+H18+H19+H22+H16</f>
        <v>29430.6</v>
      </c>
      <c r="I7" s="141">
        <f>I8+I9+I10+I11+I12+I13+I14+I15+I17+I18+I19+I22+I16</f>
        <v>30988.9</v>
      </c>
      <c r="K7" s="63"/>
      <c r="L7" s="63"/>
      <c r="M7" s="63"/>
      <c r="N7" s="63"/>
      <c r="O7" s="63"/>
      <c r="P7" s="63"/>
    </row>
    <row r="8" spans="1:9" ht="45.75" customHeight="1">
      <c r="A8" s="84" t="s">
        <v>94</v>
      </c>
      <c r="B8" s="116">
        <v>3010</v>
      </c>
      <c r="C8" s="155"/>
      <c r="D8" s="155"/>
      <c r="E8" s="142"/>
      <c r="F8" s="142"/>
      <c r="G8" s="142"/>
      <c r="H8" s="142"/>
      <c r="I8" s="142"/>
    </row>
    <row r="9" spans="1:9" ht="34.5" customHeight="1">
      <c r="A9" s="84" t="s">
        <v>95</v>
      </c>
      <c r="B9" s="116">
        <v>3020</v>
      </c>
      <c r="C9" s="155"/>
      <c r="D9" s="155"/>
      <c r="E9" s="142"/>
      <c r="F9" s="142"/>
      <c r="G9" s="142"/>
      <c r="H9" s="142"/>
      <c r="I9" s="142"/>
    </row>
    <row r="10" spans="1:9" ht="30.75" customHeight="1">
      <c r="A10" s="84" t="s">
        <v>96</v>
      </c>
      <c r="B10" s="116" t="s">
        <v>279</v>
      </c>
      <c r="C10" s="155"/>
      <c r="D10" s="155"/>
      <c r="E10" s="142"/>
      <c r="F10" s="142"/>
      <c r="G10" s="142"/>
      <c r="H10" s="142"/>
      <c r="I10" s="142"/>
    </row>
    <row r="11" spans="1:9" ht="124.5" customHeight="1">
      <c r="A11" s="84" t="s">
        <v>198</v>
      </c>
      <c r="B11" s="116">
        <v>3021</v>
      </c>
      <c r="C11" s="155">
        <v>21055.2</v>
      </c>
      <c r="D11" s="155">
        <v>21376.1</v>
      </c>
      <c r="E11" s="141">
        <f>F11+G11+H11+I11</f>
        <v>23839.5</v>
      </c>
      <c r="F11" s="142">
        <v>5331.6</v>
      </c>
      <c r="G11" s="142">
        <v>4730.5</v>
      </c>
      <c r="H11" s="142">
        <v>5975.3</v>
      </c>
      <c r="I11" s="142">
        <v>7802.1</v>
      </c>
    </row>
    <row r="12" spans="1:9" ht="46.5" customHeight="1">
      <c r="A12" s="84" t="s">
        <v>199</v>
      </c>
      <c r="B12" s="116">
        <v>3022</v>
      </c>
      <c r="C12" s="155">
        <v>0</v>
      </c>
      <c r="D12" s="155">
        <v>0</v>
      </c>
      <c r="E12" s="141">
        <f aca="true" t="shared" si="0" ref="E12:E19">F12+G12+H12+I12</f>
        <v>0</v>
      </c>
      <c r="F12" s="142"/>
      <c r="G12" s="142"/>
      <c r="H12" s="142"/>
      <c r="I12" s="142"/>
    </row>
    <row r="13" spans="1:9" ht="42" customHeight="1">
      <c r="A13" s="90" t="s">
        <v>200</v>
      </c>
      <c r="B13" s="116">
        <v>3023</v>
      </c>
      <c r="C13" s="155">
        <v>0</v>
      </c>
      <c r="D13" s="155">
        <v>0</v>
      </c>
      <c r="E13" s="141">
        <f t="shared" si="0"/>
        <v>0</v>
      </c>
      <c r="F13" s="142"/>
      <c r="G13" s="142"/>
      <c r="H13" s="142"/>
      <c r="I13" s="142"/>
    </row>
    <row r="14" spans="1:9" ht="68.25" customHeight="1">
      <c r="A14" s="90" t="s">
        <v>225</v>
      </c>
      <c r="B14" s="116">
        <v>3024</v>
      </c>
      <c r="C14" s="155">
        <v>0</v>
      </c>
      <c r="D14" s="155">
        <v>0</v>
      </c>
      <c r="E14" s="141">
        <f t="shared" si="0"/>
        <v>0</v>
      </c>
      <c r="F14" s="142"/>
      <c r="G14" s="142"/>
      <c r="H14" s="142"/>
      <c r="I14" s="142"/>
    </row>
    <row r="15" spans="1:9" ht="54">
      <c r="A15" s="90" t="s">
        <v>201</v>
      </c>
      <c r="B15" s="116">
        <v>3025</v>
      </c>
      <c r="C15" s="155"/>
      <c r="D15" s="155">
        <v>17000</v>
      </c>
      <c r="E15" s="141">
        <f t="shared" si="0"/>
        <v>9000</v>
      </c>
      <c r="F15" s="142">
        <v>6000</v>
      </c>
      <c r="G15" s="142">
        <v>3000</v>
      </c>
      <c r="H15" s="142">
        <v>0</v>
      </c>
      <c r="I15" s="142">
        <v>0</v>
      </c>
    </row>
    <row r="16" spans="1:9" ht="54">
      <c r="A16" s="90" t="s">
        <v>223</v>
      </c>
      <c r="B16" s="116">
        <v>3026</v>
      </c>
      <c r="C16" s="155"/>
      <c r="D16" s="155">
        <v>0</v>
      </c>
      <c r="E16" s="141">
        <f t="shared" si="0"/>
        <v>0</v>
      </c>
      <c r="F16" s="142"/>
      <c r="G16" s="142"/>
      <c r="H16" s="142"/>
      <c r="I16" s="142"/>
    </row>
    <row r="17" spans="1:9" ht="54">
      <c r="A17" s="90" t="s">
        <v>224</v>
      </c>
      <c r="B17" s="116">
        <v>3027</v>
      </c>
      <c r="C17" s="155">
        <v>934.4</v>
      </c>
      <c r="D17" s="155">
        <v>0</v>
      </c>
      <c r="E17" s="141">
        <f t="shared" si="0"/>
        <v>0</v>
      </c>
      <c r="F17" s="142"/>
      <c r="G17" s="142"/>
      <c r="H17" s="142"/>
      <c r="I17" s="142"/>
    </row>
    <row r="18" spans="1:9" ht="94.5">
      <c r="A18" s="90" t="s">
        <v>275</v>
      </c>
      <c r="B18" s="116">
        <v>3028</v>
      </c>
      <c r="C18" s="155">
        <v>40</v>
      </c>
      <c r="D18" s="155">
        <v>0</v>
      </c>
      <c r="E18" s="141">
        <f t="shared" si="0"/>
        <v>0</v>
      </c>
      <c r="F18" s="142"/>
      <c r="G18" s="142"/>
      <c r="H18" s="142"/>
      <c r="I18" s="142"/>
    </row>
    <row r="19" spans="1:9" ht="41.25" customHeight="1">
      <c r="A19" s="90" t="s">
        <v>227</v>
      </c>
      <c r="B19" s="116">
        <v>3029</v>
      </c>
      <c r="C19" s="155">
        <v>0</v>
      </c>
      <c r="D19" s="155"/>
      <c r="E19" s="141">
        <f t="shared" si="0"/>
        <v>0</v>
      </c>
      <c r="F19" s="142"/>
      <c r="G19" s="142"/>
      <c r="H19" s="142"/>
      <c r="I19" s="142"/>
    </row>
    <row r="20" spans="1:9" ht="40.5" customHeight="1">
      <c r="A20" s="84" t="s">
        <v>97</v>
      </c>
      <c r="B20" s="116">
        <v>3040</v>
      </c>
      <c r="C20" s="155"/>
      <c r="D20" s="155"/>
      <c r="E20" s="142"/>
      <c r="F20" s="142"/>
      <c r="G20" s="142"/>
      <c r="H20" s="142"/>
      <c r="I20" s="142"/>
    </row>
    <row r="21" spans="1:9" ht="43.5" customHeight="1">
      <c r="A21" s="84" t="s">
        <v>155</v>
      </c>
      <c r="B21" s="116">
        <v>3050</v>
      </c>
      <c r="C21" s="155"/>
      <c r="D21" s="155"/>
      <c r="E21" s="142"/>
      <c r="F21" s="142"/>
      <c r="G21" s="142"/>
      <c r="H21" s="142"/>
      <c r="I21" s="142"/>
    </row>
    <row r="22" spans="1:9" ht="29.25" customHeight="1">
      <c r="A22" s="84" t="s">
        <v>291</v>
      </c>
      <c r="B22" s="116">
        <v>3060</v>
      </c>
      <c r="C22" s="154">
        <f>C23+C28+C29+C30+C24+C25+C26+C27</f>
        <v>72925.3</v>
      </c>
      <c r="D22" s="154">
        <f>D23+D28+D29+D30+D24+D25+D26+D27</f>
        <v>93537</v>
      </c>
      <c r="E22" s="141">
        <f aca="true" t="shared" si="1" ref="E22:E30">F22+G22+H22+I22</f>
        <v>92133.6</v>
      </c>
      <c r="F22" s="141">
        <f>F23+F28+F29+F30+F24+F25+F26+F27</f>
        <v>22864.2</v>
      </c>
      <c r="G22" s="141">
        <f>G23+G28+G29+G30+G24+G25+G26+G27</f>
        <v>22627.3</v>
      </c>
      <c r="H22" s="141">
        <f>H23+H28+H29+H30+H24+H25+H26+H27</f>
        <v>23455.3</v>
      </c>
      <c r="I22" s="141">
        <f>I23+I28+I29+I30+I24+I25+I26+I27</f>
        <v>23186.8</v>
      </c>
    </row>
    <row r="23" spans="1:9" ht="81">
      <c r="A23" s="85" t="s">
        <v>314</v>
      </c>
      <c r="B23" s="116" t="s">
        <v>218</v>
      </c>
      <c r="C23" s="155">
        <f>4771.6+3751.5</f>
        <v>8523.1</v>
      </c>
      <c r="D23" s="155">
        <v>13294</v>
      </c>
      <c r="E23" s="141">
        <f t="shared" si="1"/>
        <v>12325</v>
      </c>
      <c r="F23" s="142">
        <v>2933.2</v>
      </c>
      <c r="G23" s="142">
        <v>2681.3</v>
      </c>
      <c r="H23" s="142">
        <v>3494.3</v>
      </c>
      <c r="I23" s="142">
        <v>3216.2</v>
      </c>
    </row>
    <row r="24" spans="1:9" ht="55.5" customHeight="1">
      <c r="A24" s="85" t="s">
        <v>214</v>
      </c>
      <c r="B24" s="116" t="s">
        <v>220</v>
      </c>
      <c r="C24" s="155">
        <v>509.3</v>
      </c>
      <c r="D24" s="155">
        <v>1300</v>
      </c>
      <c r="E24" s="141">
        <f t="shared" si="1"/>
        <v>828</v>
      </c>
      <c r="F24" s="142">
        <v>195</v>
      </c>
      <c r="G24" s="142">
        <v>200</v>
      </c>
      <c r="H24" s="142">
        <v>215</v>
      </c>
      <c r="I24" s="142">
        <v>218</v>
      </c>
    </row>
    <row r="25" spans="1:9" ht="30" customHeight="1">
      <c r="A25" s="85" t="s">
        <v>191</v>
      </c>
      <c r="B25" s="116" t="s">
        <v>221</v>
      </c>
      <c r="C25" s="155">
        <v>2.8</v>
      </c>
      <c r="D25" s="155">
        <v>5</v>
      </c>
      <c r="E25" s="141">
        <f t="shared" si="1"/>
        <v>5</v>
      </c>
      <c r="F25" s="142">
        <v>1</v>
      </c>
      <c r="G25" s="142">
        <v>1</v>
      </c>
      <c r="H25" s="142">
        <v>1</v>
      </c>
      <c r="I25" s="142">
        <v>2</v>
      </c>
    </row>
    <row r="26" spans="1:9" ht="27">
      <c r="A26" s="85" t="s">
        <v>217</v>
      </c>
      <c r="B26" s="116" t="s">
        <v>222</v>
      </c>
      <c r="C26" s="155">
        <v>62723.8</v>
      </c>
      <c r="D26" s="155">
        <v>78000</v>
      </c>
      <c r="E26" s="141">
        <f t="shared" si="1"/>
        <v>78000</v>
      </c>
      <c r="F26" s="142">
        <v>19500</v>
      </c>
      <c r="G26" s="142">
        <v>19500</v>
      </c>
      <c r="H26" s="142">
        <v>19500</v>
      </c>
      <c r="I26" s="142">
        <v>19500</v>
      </c>
    </row>
    <row r="27" spans="1:9" ht="40.5">
      <c r="A27" s="84" t="s">
        <v>312</v>
      </c>
      <c r="B27" s="116" t="s">
        <v>219</v>
      </c>
      <c r="C27" s="155">
        <v>0</v>
      </c>
      <c r="D27" s="155">
        <v>938</v>
      </c>
      <c r="E27" s="141">
        <f t="shared" si="1"/>
        <v>975.6</v>
      </c>
      <c r="F27" s="142">
        <v>235</v>
      </c>
      <c r="G27" s="142">
        <v>245</v>
      </c>
      <c r="H27" s="142">
        <v>245</v>
      </c>
      <c r="I27" s="142">
        <v>250.6</v>
      </c>
    </row>
    <row r="28" spans="1:9" ht="39" customHeight="1">
      <c r="A28" s="90" t="s">
        <v>304</v>
      </c>
      <c r="B28" s="116" t="s">
        <v>226</v>
      </c>
      <c r="C28" s="155">
        <v>1111</v>
      </c>
      <c r="D28" s="155">
        <v>0</v>
      </c>
      <c r="E28" s="142">
        <f t="shared" si="1"/>
        <v>0</v>
      </c>
      <c r="F28" s="142"/>
      <c r="G28" s="142"/>
      <c r="H28" s="142"/>
      <c r="I28" s="142"/>
    </row>
    <row r="29" spans="1:9" ht="27">
      <c r="A29" s="90" t="s">
        <v>228</v>
      </c>
      <c r="B29" s="116" t="s">
        <v>229</v>
      </c>
      <c r="C29" s="155">
        <v>1</v>
      </c>
      <c r="D29" s="155">
        <v>0</v>
      </c>
      <c r="E29" s="142">
        <f t="shared" si="1"/>
        <v>0</v>
      </c>
      <c r="F29" s="142"/>
      <c r="G29" s="142"/>
      <c r="H29" s="142"/>
      <c r="I29" s="142"/>
    </row>
    <row r="30" spans="1:9" ht="14.25">
      <c r="A30" s="167" t="s">
        <v>230</v>
      </c>
      <c r="B30" s="116" t="s">
        <v>231</v>
      </c>
      <c r="C30" s="155">
        <v>54.3</v>
      </c>
      <c r="D30" s="155">
        <v>0</v>
      </c>
      <c r="E30" s="142">
        <f t="shared" si="1"/>
        <v>0</v>
      </c>
      <c r="F30" s="142"/>
      <c r="G30" s="142"/>
      <c r="H30" s="142"/>
      <c r="I30" s="142"/>
    </row>
    <row r="31" spans="1:9" ht="14.25" customHeight="1">
      <c r="A31" s="84"/>
      <c r="B31" s="116"/>
      <c r="C31" s="155"/>
      <c r="D31" s="155"/>
      <c r="E31" s="142"/>
      <c r="F31" s="142"/>
      <c r="G31" s="142"/>
      <c r="H31" s="142"/>
      <c r="I31" s="142"/>
    </row>
    <row r="32" spans="1:9" ht="40.5">
      <c r="A32" s="83" t="s">
        <v>98</v>
      </c>
      <c r="B32" s="117">
        <v>3100</v>
      </c>
      <c r="C32" s="154">
        <f>C33+C34+C36+C54+C35+C38+C39+C41+C44+C45+C46+C48+C49+C50+C51</f>
        <v>100070.90000000001</v>
      </c>
      <c r="D32" s="154">
        <f>D33+D34+D36+D54+D35</f>
        <v>112168.1</v>
      </c>
      <c r="E32" s="141">
        <f>F32+G32+H32+I32</f>
        <v>115173.1</v>
      </c>
      <c r="F32" s="141">
        <f>F33+F34+F36</f>
        <v>27845.800000000003</v>
      </c>
      <c r="G32" s="141">
        <f>G33+G34+G36</f>
        <v>27207.8</v>
      </c>
      <c r="H32" s="141">
        <f>H33+H34+H36</f>
        <v>29280.6</v>
      </c>
      <c r="I32" s="141">
        <f>I33+I34+I36</f>
        <v>30838.9</v>
      </c>
    </row>
    <row r="33" spans="1:9" ht="40.5">
      <c r="A33" s="84" t="s">
        <v>99</v>
      </c>
      <c r="B33" s="116">
        <v>3110</v>
      </c>
      <c r="C33" s="155">
        <v>16812.3</v>
      </c>
      <c r="D33" s="155">
        <v>25883.2</v>
      </c>
      <c r="E33" s="141">
        <f>F33+G33+H33+I33</f>
        <v>25530.3</v>
      </c>
      <c r="F33" s="142">
        <v>8000.1</v>
      </c>
      <c r="G33" s="142">
        <v>5770.7</v>
      </c>
      <c r="H33" s="142">
        <v>5049.7</v>
      </c>
      <c r="I33" s="142">
        <v>6709.8</v>
      </c>
    </row>
    <row r="34" spans="1:9" ht="27">
      <c r="A34" s="84" t="s">
        <v>100</v>
      </c>
      <c r="B34" s="116">
        <v>3120</v>
      </c>
      <c r="C34" s="155">
        <v>54058.8</v>
      </c>
      <c r="D34" s="155">
        <v>56442.6</v>
      </c>
      <c r="E34" s="141">
        <f>F34+G34+H34+I34</f>
        <v>58771.5</v>
      </c>
      <c r="F34" s="142">
        <v>12999.1</v>
      </c>
      <c r="G34" s="142">
        <v>14047.3</v>
      </c>
      <c r="H34" s="142">
        <v>15898.8</v>
      </c>
      <c r="I34" s="142">
        <v>15826.3</v>
      </c>
    </row>
    <row r="35" spans="1:9" ht="40.5">
      <c r="A35" s="84" t="s">
        <v>156</v>
      </c>
      <c r="B35" s="116">
        <v>3130</v>
      </c>
      <c r="C35" s="155"/>
      <c r="D35" s="155">
        <v>0</v>
      </c>
      <c r="E35" s="142">
        <f aca="true" t="shared" si="2" ref="E35:E44">F35+G35+H35+I35</f>
        <v>0</v>
      </c>
      <c r="F35" s="142"/>
      <c r="G35" s="142"/>
      <c r="H35" s="142"/>
      <c r="I35" s="142"/>
    </row>
    <row r="36" spans="1:9" ht="54">
      <c r="A36" s="84" t="s">
        <v>101</v>
      </c>
      <c r="B36" s="116">
        <v>3140</v>
      </c>
      <c r="C36" s="155"/>
      <c r="D36" s="154">
        <f>D37+D38+D39+D40+D41+D42+D43+D44+D45+D47+D48</f>
        <v>29842.300000000003</v>
      </c>
      <c r="E36" s="141">
        <f>F36+G36+H36+I36</f>
        <v>30871.300000000003</v>
      </c>
      <c r="F36" s="141">
        <f>F39+F44+F45+F38</f>
        <v>6846.6</v>
      </c>
      <c r="G36" s="141">
        <f>G39+G44+G45+G38</f>
        <v>7389.8</v>
      </c>
      <c r="H36" s="141">
        <f>H39+H44+H45+H38</f>
        <v>8332.099999999999</v>
      </c>
      <c r="I36" s="141">
        <f>I39+I44+I45+I38</f>
        <v>8302.800000000001</v>
      </c>
    </row>
    <row r="37" spans="1:9" ht="14.25">
      <c r="A37" s="84" t="s">
        <v>116</v>
      </c>
      <c r="B37" s="91" t="s">
        <v>280</v>
      </c>
      <c r="C37" s="155"/>
      <c r="D37" s="155">
        <v>0</v>
      </c>
      <c r="E37" s="142">
        <f t="shared" si="2"/>
        <v>0</v>
      </c>
      <c r="F37" s="142"/>
      <c r="G37" s="142"/>
      <c r="H37" s="142"/>
      <c r="I37" s="142"/>
    </row>
    <row r="38" spans="1:9" ht="27">
      <c r="A38" s="84" t="s">
        <v>102</v>
      </c>
      <c r="B38" s="91" t="s">
        <v>281</v>
      </c>
      <c r="C38" s="155">
        <v>571.5</v>
      </c>
      <c r="D38" s="155">
        <v>938</v>
      </c>
      <c r="E38" s="141">
        <f t="shared" si="2"/>
        <v>975.6</v>
      </c>
      <c r="F38" s="142">
        <v>235</v>
      </c>
      <c r="G38" s="142">
        <v>245</v>
      </c>
      <c r="H38" s="142">
        <v>245</v>
      </c>
      <c r="I38" s="142">
        <v>250.6</v>
      </c>
    </row>
    <row r="39" spans="1:9" ht="28.5" customHeight="1">
      <c r="A39" s="84" t="s">
        <v>77</v>
      </c>
      <c r="B39" s="91" t="s">
        <v>282</v>
      </c>
      <c r="C39" s="155">
        <v>12235.1</v>
      </c>
      <c r="D39" s="155">
        <v>12620.7</v>
      </c>
      <c r="E39" s="141">
        <f t="shared" si="2"/>
        <v>13141.400000000001</v>
      </c>
      <c r="F39" s="142">
        <v>2906.6</v>
      </c>
      <c r="G39" s="142">
        <v>3141</v>
      </c>
      <c r="H39" s="142">
        <v>3555</v>
      </c>
      <c r="I39" s="142">
        <v>3538.8</v>
      </c>
    </row>
    <row r="40" spans="1:9" ht="27.75" customHeight="1">
      <c r="A40" s="84" t="s">
        <v>103</v>
      </c>
      <c r="B40" s="91">
        <v>3141</v>
      </c>
      <c r="C40" s="155"/>
      <c r="D40" s="155">
        <v>0</v>
      </c>
      <c r="E40" s="142">
        <f t="shared" si="2"/>
        <v>0</v>
      </c>
      <c r="F40" s="142"/>
      <c r="G40" s="142"/>
      <c r="H40" s="142"/>
      <c r="I40" s="142"/>
    </row>
    <row r="41" spans="1:9" ht="15" customHeight="1">
      <c r="A41" s="84" t="s">
        <v>80</v>
      </c>
      <c r="B41" s="91" t="s">
        <v>283</v>
      </c>
      <c r="C41" s="155">
        <v>42.6</v>
      </c>
      <c r="D41" s="155">
        <v>0</v>
      </c>
      <c r="E41" s="142"/>
      <c r="F41" s="142"/>
      <c r="G41" s="142"/>
      <c r="H41" s="142"/>
      <c r="I41" s="142"/>
    </row>
    <row r="42" spans="1:9" ht="41.25" customHeight="1">
      <c r="A42" s="84" t="s">
        <v>157</v>
      </c>
      <c r="B42" s="91" t="s">
        <v>284</v>
      </c>
      <c r="C42" s="155"/>
      <c r="D42" s="155">
        <v>0</v>
      </c>
      <c r="E42" s="142">
        <f t="shared" si="2"/>
        <v>0</v>
      </c>
      <c r="F42" s="142"/>
      <c r="G42" s="142"/>
      <c r="H42" s="142"/>
      <c r="I42" s="142"/>
    </row>
    <row r="43" spans="1:9" ht="27.75" customHeight="1">
      <c r="A43" s="84" t="s">
        <v>104</v>
      </c>
      <c r="B43" s="91">
        <v>3142</v>
      </c>
      <c r="C43" s="155"/>
      <c r="D43" s="155">
        <v>0</v>
      </c>
      <c r="E43" s="142">
        <f t="shared" si="2"/>
        <v>0</v>
      </c>
      <c r="F43" s="142"/>
      <c r="G43" s="142"/>
      <c r="H43" s="142"/>
      <c r="I43" s="142"/>
    </row>
    <row r="44" spans="1:9" ht="17.25" customHeight="1">
      <c r="A44" s="95" t="s">
        <v>189</v>
      </c>
      <c r="B44" s="91" t="s">
        <v>285</v>
      </c>
      <c r="C44" s="155">
        <v>1022.7</v>
      </c>
      <c r="D44" s="155">
        <v>1051.7</v>
      </c>
      <c r="E44" s="141">
        <f t="shared" si="2"/>
        <v>1095.1</v>
      </c>
      <c r="F44" s="142">
        <v>242.2</v>
      </c>
      <c r="G44" s="142">
        <v>261.8</v>
      </c>
      <c r="H44" s="142">
        <v>296.2</v>
      </c>
      <c r="I44" s="142">
        <v>294.9</v>
      </c>
    </row>
    <row r="45" spans="1:9" ht="54.75" customHeight="1">
      <c r="A45" s="84" t="s">
        <v>276</v>
      </c>
      <c r="B45" s="91" t="s">
        <v>286</v>
      </c>
      <c r="C45" s="155">
        <v>14347.6</v>
      </c>
      <c r="D45" s="155">
        <v>15231.9</v>
      </c>
      <c r="E45" s="141">
        <f>F45+G45+H45+I45</f>
        <v>15659.2</v>
      </c>
      <c r="F45" s="142">
        <v>3462.8</v>
      </c>
      <c r="G45" s="142">
        <v>3742</v>
      </c>
      <c r="H45" s="142">
        <v>4235.9</v>
      </c>
      <c r="I45" s="142">
        <v>4218.5</v>
      </c>
    </row>
    <row r="46" spans="1:9" ht="30" customHeight="1">
      <c r="A46" s="84" t="s">
        <v>202</v>
      </c>
      <c r="B46" s="91">
        <v>3150</v>
      </c>
      <c r="C46" s="155">
        <v>0</v>
      </c>
      <c r="D46" s="155"/>
      <c r="E46" s="142"/>
      <c r="F46" s="142"/>
      <c r="G46" s="142"/>
      <c r="H46" s="142"/>
      <c r="I46" s="142"/>
    </row>
    <row r="47" spans="1:9" ht="31.5" customHeight="1">
      <c r="A47" s="84" t="s">
        <v>17</v>
      </c>
      <c r="B47" s="91">
        <v>3160</v>
      </c>
      <c r="C47" s="155"/>
      <c r="D47" s="155">
        <v>0</v>
      </c>
      <c r="E47" s="142"/>
      <c r="F47" s="142"/>
      <c r="G47" s="142"/>
      <c r="H47" s="142"/>
      <c r="I47" s="142"/>
    </row>
    <row r="48" spans="1:9" ht="39.75" customHeight="1">
      <c r="A48" s="90" t="s">
        <v>278</v>
      </c>
      <c r="B48" s="91" t="s">
        <v>287</v>
      </c>
      <c r="C48" s="155">
        <v>0</v>
      </c>
      <c r="D48" s="155">
        <v>0</v>
      </c>
      <c r="E48" s="142"/>
      <c r="F48" s="142"/>
      <c r="G48" s="142"/>
      <c r="H48" s="142"/>
      <c r="I48" s="142"/>
    </row>
    <row r="49" spans="1:9" ht="94.5">
      <c r="A49" s="90" t="s">
        <v>277</v>
      </c>
      <c r="B49" s="91">
        <v>3170</v>
      </c>
      <c r="C49" s="155">
        <v>40</v>
      </c>
      <c r="D49" s="155"/>
      <c r="E49" s="142"/>
      <c r="F49" s="142"/>
      <c r="G49" s="142"/>
      <c r="H49" s="142"/>
      <c r="I49" s="142"/>
    </row>
    <row r="50" spans="1:9" ht="81">
      <c r="A50" s="90" t="s">
        <v>232</v>
      </c>
      <c r="B50" s="91">
        <v>3171</v>
      </c>
      <c r="C50" s="155">
        <v>934.4</v>
      </c>
      <c r="D50" s="155"/>
      <c r="E50" s="142"/>
      <c r="F50" s="142"/>
      <c r="G50" s="142"/>
      <c r="H50" s="142"/>
      <c r="I50" s="142"/>
    </row>
    <row r="51" spans="1:9" ht="40.5">
      <c r="A51" s="84" t="s">
        <v>233</v>
      </c>
      <c r="B51" s="91">
        <v>3180</v>
      </c>
      <c r="C51" s="155">
        <v>5.9</v>
      </c>
      <c r="D51" s="155"/>
      <c r="E51" s="142"/>
      <c r="F51" s="142"/>
      <c r="G51" s="142"/>
      <c r="H51" s="142"/>
      <c r="I51" s="142"/>
    </row>
    <row r="52" spans="1:9" ht="14.25">
      <c r="A52" s="84"/>
      <c r="B52" s="91"/>
      <c r="C52" s="155"/>
      <c r="D52" s="155"/>
      <c r="E52" s="142"/>
      <c r="F52" s="142"/>
      <c r="G52" s="142"/>
      <c r="H52" s="142"/>
      <c r="I52" s="142"/>
    </row>
    <row r="53" spans="1:9" ht="27">
      <c r="A53" s="84" t="s">
        <v>105</v>
      </c>
      <c r="B53" s="116">
        <v>3190</v>
      </c>
      <c r="C53" s="155"/>
      <c r="D53" s="155"/>
      <c r="E53" s="142"/>
      <c r="F53" s="142"/>
      <c r="G53" s="142"/>
      <c r="H53" s="142"/>
      <c r="I53" s="142"/>
    </row>
    <row r="54" spans="1:9" ht="27">
      <c r="A54" s="84" t="s">
        <v>17</v>
      </c>
      <c r="B54" s="116"/>
      <c r="C54" s="154">
        <f>C55+C56</f>
        <v>0</v>
      </c>
      <c r="D54" s="155"/>
      <c r="E54" s="142"/>
      <c r="F54" s="142"/>
      <c r="G54" s="142"/>
      <c r="H54" s="142"/>
      <c r="I54" s="142"/>
    </row>
    <row r="55" spans="1:9" ht="12.75" customHeight="1">
      <c r="A55" s="84"/>
      <c r="B55" s="116"/>
      <c r="C55" s="155"/>
      <c r="D55" s="155"/>
      <c r="E55" s="142"/>
      <c r="F55" s="142"/>
      <c r="G55" s="142"/>
      <c r="H55" s="142"/>
      <c r="I55" s="142"/>
    </row>
    <row r="56" spans="1:9" ht="12.75" customHeight="1">
      <c r="A56" s="84"/>
      <c r="B56" s="116"/>
      <c r="C56" s="155"/>
      <c r="D56" s="155"/>
      <c r="E56" s="142"/>
      <c r="F56" s="142"/>
      <c r="G56" s="142"/>
      <c r="H56" s="142"/>
      <c r="I56" s="142"/>
    </row>
    <row r="57" spans="1:9" ht="27">
      <c r="A57" s="83" t="s">
        <v>106</v>
      </c>
      <c r="B57" s="117">
        <v>3195</v>
      </c>
      <c r="C57" s="154"/>
      <c r="D57" s="154"/>
      <c r="E57" s="141"/>
      <c r="F57" s="141"/>
      <c r="G57" s="141"/>
      <c r="H57" s="141"/>
      <c r="I57" s="141"/>
    </row>
    <row r="58" spans="1:9" ht="19.5" customHeight="1">
      <c r="A58" s="211" t="s">
        <v>107</v>
      </c>
      <c r="B58" s="212"/>
      <c r="C58" s="212"/>
      <c r="D58" s="212"/>
      <c r="E58" s="212"/>
      <c r="F58" s="212"/>
      <c r="G58" s="212"/>
      <c r="H58" s="212"/>
      <c r="I58" s="213"/>
    </row>
    <row r="59" spans="1:9" ht="40.5" customHeight="1">
      <c r="A59" s="114" t="s">
        <v>108</v>
      </c>
      <c r="B59" s="115">
        <v>3200</v>
      </c>
      <c r="C59" s="161"/>
      <c r="D59" s="161"/>
      <c r="E59" s="147"/>
      <c r="F59" s="147"/>
      <c r="G59" s="147"/>
      <c r="H59" s="147"/>
      <c r="I59" s="147"/>
    </row>
    <row r="60" spans="1:9" ht="27">
      <c r="A60" s="84" t="s">
        <v>109</v>
      </c>
      <c r="B60" s="91">
        <v>3210</v>
      </c>
      <c r="C60" s="162"/>
      <c r="D60" s="162"/>
      <c r="E60" s="148"/>
      <c r="F60" s="148"/>
      <c r="G60" s="148"/>
      <c r="H60" s="148"/>
      <c r="I60" s="148"/>
    </row>
    <row r="61" spans="1:9" ht="27">
      <c r="A61" s="84" t="s">
        <v>110</v>
      </c>
      <c r="B61" s="116">
        <v>3220</v>
      </c>
      <c r="C61" s="162"/>
      <c r="D61" s="162"/>
      <c r="E61" s="148"/>
      <c r="F61" s="148"/>
      <c r="G61" s="148"/>
      <c r="H61" s="148"/>
      <c r="I61" s="148"/>
    </row>
    <row r="62" spans="1:9" ht="27">
      <c r="A62" s="84" t="s">
        <v>291</v>
      </c>
      <c r="B62" s="116">
        <v>3230</v>
      </c>
      <c r="C62" s="162"/>
      <c r="D62" s="162"/>
      <c r="E62" s="148"/>
      <c r="F62" s="148"/>
      <c r="G62" s="148"/>
      <c r="H62" s="148"/>
      <c r="I62" s="148"/>
    </row>
    <row r="63" spans="1:9" ht="12" customHeight="1">
      <c r="A63" s="4"/>
      <c r="B63" s="5"/>
      <c r="C63" s="162"/>
      <c r="D63" s="162"/>
      <c r="E63" s="148"/>
      <c r="F63" s="148"/>
      <c r="G63" s="148"/>
      <c r="H63" s="148"/>
      <c r="I63" s="148"/>
    </row>
    <row r="64" spans="1:9" ht="12" customHeight="1">
      <c r="A64" s="4"/>
      <c r="B64" s="5"/>
      <c r="C64" s="162"/>
      <c r="D64" s="162"/>
      <c r="E64" s="148"/>
      <c r="F64" s="148"/>
      <c r="G64" s="148"/>
      <c r="H64" s="148"/>
      <c r="I64" s="148"/>
    </row>
    <row r="65" spans="1:9" ht="37.5" customHeight="1">
      <c r="A65" s="83" t="s">
        <v>111</v>
      </c>
      <c r="B65" s="117">
        <v>3255</v>
      </c>
      <c r="C65" s="154">
        <f>C66+C72+C76</f>
        <v>1419.3</v>
      </c>
      <c r="D65" s="154">
        <f aca="true" t="shared" si="3" ref="D65:I65">D66+D72</f>
        <v>19745</v>
      </c>
      <c r="E65" s="141">
        <f t="shared" si="3"/>
        <v>9800</v>
      </c>
      <c r="F65" s="141">
        <f t="shared" si="3"/>
        <v>6350</v>
      </c>
      <c r="G65" s="141">
        <f t="shared" si="3"/>
        <v>3150</v>
      </c>
      <c r="H65" s="141">
        <f t="shared" si="3"/>
        <v>150</v>
      </c>
      <c r="I65" s="141">
        <f t="shared" si="3"/>
        <v>150</v>
      </c>
    </row>
    <row r="66" spans="1:9" ht="40.5">
      <c r="A66" s="84" t="s">
        <v>292</v>
      </c>
      <c r="B66" s="116">
        <v>3260</v>
      </c>
      <c r="C66" s="155">
        <v>833.8</v>
      </c>
      <c r="D66" s="155">
        <v>19250</v>
      </c>
      <c r="E66" s="141">
        <f>F66+G66+H66+I66</f>
        <v>9250</v>
      </c>
      <c r="F66" s="142">
        <f>F67+F68</f>
        <v>6250</v>
      </c>
      <c r="G66" s="142">
        <f>G67+G68</f>
        <v>3000</v>
      </c>
      <c r="H66" s="142">
        <f>H67+H68</f>
        <v>0</v>
      </c>
      <c r="I66" s="142">
        <f>I67+I68</f>
        <v>0</v>
      </c>
    </row>
    <row r="67" spans="1:9" ht="81">
      <c r="A67" s="87" t="s">
        <v>314</v>
      </c>
      <c r="B67" s="116" t="s">
        <v>288</v>
      </c>
      <c r="C67" s="155"/>
      <c r="D67" s="155">
        <v>17000</v>
      </c>
      <c r="E67" s="141">
        <f>F67+G67+H67+I67</f>
        <v>9000</v>
      </c>
      <c r="F67" s="142">
        <v>6000</v>
      </c>
      <c r="G67" s="142">
        <v>3000</v>
      </c>
      <c r="H67" s="142">
        <v>0</v>
      </c>
      <c r="I67" s="142">
        <v>0</v>
      </c>
    </row>
    <row r="68" spans="1:9" ht="40.5">
      <c r="A68" s="87" t="s">
        <v>310</v>
      </c>
      <c r="B68" s="116" t="s">
        <v>289</v>
      </c>
      <c r="C68" s="155"/>
      <c r="D68" s="155">
        <v>2250</v>
      </c>
      <c r="E68" s="141">
        <f>F68+G68+H68+I68</f>
        <v>250</v>
      </c>
      <c r="F68" s="142">
        <v>250</v>
      </c>
      <c r="G68" s="142">
        <v>0</v>
      </c>
      <c r="H68" s="142">
        <v>0</v>
      </c>
      <c r="I68" s="142">
        <v>0</v>
      </c>
    </row>
    <row r="69" spans="1:9" ht="27">
      <c r="A69" s="84" t="s">
        <v>293</v>
      </c>
      <c r="B69" s="116">
        <v>3261</v>
      </c>
      <c r="C69" s="155"/>
      <c r="D69" s="155"/>
      <c r="E69" s="142"/>
      <c r="F69" s="142"/>
      <c r="G69" s="142"/>
      <c r="H69" s="142"/>
      <c r="I69" s="142"/>
    </row>
    <row r="70" spans="1:9" ht="12" customHeight="1">
      <c r="A70" s="4"/>
      <c r="B70" s="5"/>
      <c r="C70" s="155"/>
      <c r="D70" s="155"/>
      <c r="E70" s="142"/>
      <c r="F70" s="142"/>
      <c r="G70" s="142"/>
      <c r="H70" s="142"/>
      <c r="I70" s="142"/>
    </row>
    <row r="71" spans="1:9" ht="12" customHeight="1">
      <c r="A71" s="4"/>
      <c r="B71" s="5"/>
      <c r="C71" s="155"/>
      <c r="D71" s="155"/>
      <c r="E71" s="142"/>
      <c r="F71" s="142"/>
      <c r="G71" s="142"/>
      <c r="H71" s="142"/>
      <c r="I71" s="142"/>
    </row>
    <row r="72" spans="1:9" ht="40.5">
      <c r="A72" s="84" t="s">
        <v>294</v>
      </c>
      <c r="B72" s="116">
        <v>3270</v>
      </c>
      <c r="C72" s="155">
        <v>435.7</v>
      </c>
      <c r="D72" s="155">
        <v>495</v>
      </c>
      <c r="E72" s="141">
        <f>F72+G72+H72+I72</f>
        <v>550</v>
      </c>
      <c r="F72" s="142">
        <v>100</v>
      </c>
      <c r="G72" s="142">
        <v>150</v>
      </c>
      <c r="H72" s="142">
        <v>150</v>
      </c>
      <c r="I72" s="142">
        <v>150</v>
      </c>
    </row>
    <row r="73" spans="1:9" ht="11.25" customHeight="1">
      <c r="A73" s="84"/>
      <c r="B73" s="116"/>
      <c r="C73" s="155"/>
      <c r="D73" s="155"/>
      <c r="E73" s="142"/>
      <c r="F73" s="142"/>
      <c r="G73" s="142"/>
      <c r="H73" s="142"/>
      <c r="I73" s="142"/>
    </row>
    <row r="74" spans="1:9" ht="11.25" customHeight="1">
      <c r="A74" s="84"/>
      <c r="B74" s="116"/>
      <c r="C74" s="155"/>
      <c r="D74" s="155"/>
      <c r="E74" s="142"/>
      <c r="F74" s="142"/>
      <c r="G74" s="142"/>
      <c r="H74" s="142"/>
      <c r="I74" s="142"/>
    </row>
    <row r="75" spans="1:9" ht="27">
      <c r="A75" s="84" t="s">
        <v>17</v>
      </c>
      <c r="B75" s="116">
        <v>3280</v>
      </c>
      <c r="C75" s="155"/>
      <c r="D75" s="155"/>
      <c r="E75" s="142"/>
      <c r="F75" s="142"/>
      <c r="G75" s="142"/>
      <c r="H75" s="142"/>
      <c r="I75" s="142"/>
    </row>
    <row r="76" spans="1:9" ht="71.25" customHeight="1">
      <c r="A76" s="48" t="s">
        <v>124</v>
      </c>
      <c r="B76" s="49"/>
      <c r="C76" s="155">
        <v>149.8</v>
      </c>
      <c r="D76" s="155"/>
      <c r="E76" s="142"/>
      <c r="F76" s="142"/>
      <c r="G76" s="142"/>
      <c r="H76" s="142"/>
      <c r="I76" s="142"/>
    </row>
    <row r="77" spans="1:9" ht="15">
      <c r="A77" s="48"/>
      <c r="B77" s="49"/>
      <c r="C77" s="155"/>
      <c r="D77" s="155"/>
      <c r="E77" s="142"/>
      <c r="F77" s="142"/>
      <c r="G77" s="142"/>
      <c r="H77" s="142"/>
      <c r="I77" s="142"/>
    </row>
    <row r="78" spans="1:9" ht="30.75" customHeight="1">
      <c r="A78" s="118" t="s">
        <v>112</v>
      </c>
      <c r="B78" s="119">
        <v>3295</v>
      </c>
      <c r="C78" s="154"/>
      <c r="D78" s="154"/>
      <c r="E78" s="141"/>
      <c r="F78" s="141"/>
      <c r="G78" s="141"/>
      <c r="H78" s="141"/>
      <c r="I78" s="141"/>
    </row>
    <row r="79" spans="1:9" ht="26.25" customHeight="1">
      <c r="A79" s="83" t="s">
        <v>113</v>
      </c>
      <c r="B79" s="117">
        <v>3400</v>
      </c>
      <c r="C79" s="154">
        <f>C81-C80</f>
        <v>-6535.400000000001</v>
      </c>
      <c r="D79" s="154"/>
      <c r="E79" s="141">
        <f>E81-E80</f>
        <v>0</v>
      </c>
      <c r="F79" s="141"/>
      <c r="G79" s="141"/>
      <c r="H79" s="141"/>
      <c r="I79" s="141"/>
    </row>
    <row r="80" spans="1:9" ht="29.25" customHeight="1">
      <c r="A80" s="84" t="s">
        <v>114</v>
      </c>
      <c r="B80" s="116">
        <v>3405</v>
      </c>
      <c r="C80" s="155">
        <v>14419.1</v>
      </c>
      <c r="D80" s="155">
        <v>7883.7</v>
      </c>
      <c r="E80" s="142">
        <v>9000</v>
      </c>
      <c r="F80" s="142"/>
      <c r="G80" s="142"/>
      <c r="H80" s="142"/>
      <c r="I80" s="142"/>
    </row>
    <row r="81" spans="1:9" ht="28.5" customHeight="1">
      <c r="A81" s="84" t="s">
        <v>115</v>
      </c>
      <c r="B81" s="116">
        <v>3415</v>
      </c>
      <c r="C81" s="155">
        <v>7883.7</v>
      </c>
      <c r="D81" s="155">
        <v>7883.7</v>
      </c>
      <c r="E81" s="142">
        <v>9000</v>
      </c>
      <c r="F81" s="142"/>
      <c r="G81" s="142"/>
      <c r="H81" s="142"/>
      <c r="I81" s="142"/>
    </row>
    <row r="82" spans="1:9" ht="15">
      <c r="A82" s="18"/>
      <c r="B82" s="19"/>
      <c r="C82" s="160"/>
      <c r="D82" s="20"/>
      <c r="E82" s="21"/>
      <c r="F82" s="20"/>
      <c r="G82" s="20"/>
      <c r="H82" s="20"/>
      <c r="I82" s="20"/>
    </row>
    <row r="83" spans="1:20" ht="29.25" customHeight="1">
      <c r="A83" s="75" t="s">
        <v>236</v>
      </c>
      <c r="B83" s="76"/>
      <c r="C83" s="199" t="s">
        <v>237</v>
      </c>
      <c r="D83" s="200"/>
      <c r="E83" s="200"/>
      <c r="F83" s="77"/>
      <c r="G83" s="201" t="s">
        <v>309</v>
      </c>
      <c r="H83" s="201"/>
      <c r="I83" s="201"/>
      <c r="L83" s="11"/>
      <c r="M83" s="12"/>
      <c r="N83" s="42"/>
      <c r="O83" s="42"/>
      <c r="P83" s="42"/>
      <c r="Q83" s="13"/>
      <c r="R83" s="14"/>
      <c r="S83" s="14"/>
      <c r="T83" s="14"/>
    </row>
    <row r="84" spans="1:20" ht="15">
      <c r="A84" s="78" t="s">
        <v>238</v>
      </c>
      <c r="B84" s="79"/>
      <c r="C84" s="198" t="s">
        <v>90</v>
      </c>
      <c r="D84" s="198"/>
      <c r="E84" s="198"/>
      <c r="F84" s="80"/>
      <c r="G84" s="80" t="s">
        <v>89</v>
      </c>
      <c r="H84" s="64"/>
      <c r="I84" s="81"/>
      <c r="L84" s="15"/>
      <c r="M84" s="14"/>
      <c r="N84" s="43"/>
      <c r="O84" s="43"/>
      <c r="P84" s="43"/>
      <c r="Q84" s="16"/>
      <c r="R84" s="17"/>
      <c r="S84" s="17"/>
      <c r="T84" s="17"/>
    </row>
    <row r="85" spans="1:9" ht="25.5">
      <c r="A85" s="75" t="s">
        <v>239</v>
      </c>
      <c r="B85" s="82"/>
      <c r="C85" s="199" t="s">
        <v>237</v>
      </c>
      <c r="D85" s="200"/>
      <c r="E85" s="200"/>
      <c r="F85" s="82"/>
      <c r="G85" s="201" t="s">
        <v>240</v>
      </c>
      <c r="H85" s="201"/>
      <c r="I85" s="201"/>
    </row>
    <row r="86" spans="1:9" ht="14.25">
      <c r="A86" s="78" t="s">
        <v>238</v>
      </c>
      <c r="B86" s="64"/>
      <c r="C86" s="198" t="s">
        <v>90</v>
      </c>
      <c r="D86" s="198"/>
      <c r="E86" s="198"/>
      <c r="F86" s="64"/>
      <c r="G86" s="80" t="s">
        <v>89</v>
      </c>
      <c r="H86" s="64"/>
      <c r="I86" s="64"/>
    </row>
    <row r="87" spans="1:9" ht="31.5" customHeight="1">
      <c r="A87" s="75" t="s">
        <v>241</v>
      </c>
      <c r="B87" s="76"/>
      <c r="C87" s="199" t="s">
        <v>237</v>
      </c>
      <c r="D87" s="200"/>
      <c r="E87" s="200"/>
      <c r="F87" s="77"/>
      <c r="G87" s="201" t="s">
        <v>242</v>
      </c>
      <c r="H87" s="201"/>
      <c r="I87" s="201"/>
    </row>
    <row r="88" spans="1:9" ht="14.25">
      <c r="A88" s="78" t="s">
        <v>238</v>
      </c>
      <c r="B88" s="79"/>
      <c r="C88" s="198" t="s">
        <v>90</v>
      </c>
      <c r="D88" s="198"/>
      <c r="E88" s="198"/>
      <c r="F88" s="80"/>
      <c r="G88" s="80" t="s">
        <v>89</v>
      </c>
      <c r="H88" s="64"/>
      <c r="I88" s="81"/>
    </row>
    <row r="89" spans="1:9" ht="14.25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 ht="14.2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4.2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4.2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4.2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4.2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4.25">
      <c r="A95" s="45"/>
      <c r="B95" s="45"/>
      <c r="C95" s="45"/>
      <c r="D95" s="45"/>
      <c r="E95" s="45"/>
      <c r="F95" s="45"/>
      <c r="G95" s="45"/>
      <c r="H95" s="45"/>
      <c r="I95" s="45"/>
    </row>
    <row r="96" spans="3:4" ht="14.25">
      <c r="C96" s="45"/>
      <c r="D96" s="45"/>
    </row>
    <row r="97" spans="3:4" ht="14.25">
      <c r="C97" s="45"/>
      <c r="D97" s="45"/>
    </row>
    <row r="98" spans="3:4" ht="14.25">
      <c r="C98" s="45"/>
      <c r="D98" s="45"/>
    </row>
    <row r="99" spans="3:4" ht="14.25">
      <c r="C99" s="45"/>
      <c r="D99" s="45"/>
    </row>
    <row r="100" spans="3:4" ht="14.25">
      <c r="C100" s="45"/>
      <c r="D100" s="45"/>
    </row>
    <row r="101" spans="3:4" ht="14.25">
      <c r="C101" s="45"/>
      <c r="D101" s="45"/>
    </row>
    <row r="102" spans="3:4" ht="14.25">
      <c r="C102" s="45"/>
      <c r="D102" s="45"/>
    </row>
    <row r="103" spans="3:4" ht="14.25">
      <c r="C103" s="45"/>
      <c r="D103" s="45"/>
    </row>
    <row r="104" spans="3:4" ht="14.25">
      <c r="C104" s="45"/>
      <c r="D104" s="45"/>
    </row>
    <row r="105" spans="3:4" ht="14.25">
      <c r="C105" s="45"/>
      <c r="D105" s="45"/>
    </row>
    <row r="106" spans="3:4" ht="14.25">
      <c r="C106" s="45"/>
      <c r="D106" s="45"/>
    </row>
    <row r="107" spans="3:4" ht="14.25">
      <c r="C107" s="45"/>
      <c r="D107" s="45"/>
    </row>
    <row r="108" spans="3:4" ht="14.25">
      <c r="C108" s="45"/>
      <c r="D108" s="45"/>
    </row>
    <row r="109" spans="3:4" ht="14.25">
      <c r="C109" s="45"/>
      <c r="D109" s="45"/>
    </row>
    <row r="110" spans="3:4" ht="14.25">
      <c r="C110" s="45"/>
      <c r="D110" s="45"/>
    </row>
    <row r="111" spans="3:4" ht="14.25">
      <c r="C111" s="45"/>
      <c r="D111" s="45"/>
    </row>
    <row r="112" spans="3:4" ht="14.25">
      <c r="C112" s="45"/>
      <c r="D112" s="45"/>
    </row>
    <row r="113" spans="3:4" ht="14.25">
      <c r="C113" s="45"/>
      <c r="D113" s="45"/>
    </row>
    <row r="114" spans="3:4" ht="14.25">
      <c r="C114" s="45"/>
      <c r="D114" s="45"/>
    </row>
    <row r="115" spans="3:4" ht="14.25">
      <c r="C115" s="45"/>
      <c r="D115" s="45"/>
    </row>
    <row r="116" spans="3:4" ht="14.25">
      <c r="C116" s="45"/>
      <c r="D116" s="45"/>
    </row>
    <row r="117" spans="3:4" ht="14.25">
      <c r="C117" s="45"/>
      <c r="D117" s="45"/>
    </row>
    <row r="118" spans="3:4" ht="14.25">
      <c r="C118" s="45"/>
      <c r="D118" s="45"/>
    </row>
    <row r="119" spans="3:4" ht="14.25">
      <c r="C119" s="45"/>
      <c r="D119" s="45"/>
    </row>
    <row r="120" spans="3:4" ht="14.25">
      <c r="C120" s="45"/>
      <c r="D120" s="45"/>
    </row>
    <row r="121" spans="3:4" ht="14.25">
      <c r="C121" s="45"/>
      <c r="D121" s="45"/>
    </row>
    <row r="122" spans="3:4" ht="14.25">
      <c r="C122" s="45"/>
      <c r="D122" s="45"/>
    </row>
    <row r="123" spans="3:4" ht="14.25">
      <c r="C123" s="45"/>
      <c r="D123" s="45"/>
    </row>
    <row r="124" spans="3:4" ht="14.25">
      <c r="C124" s="45"/>
      <c r="D124" s="45"/>
    </row>
    <row r="125" spans="3:4" ht="14.25">
      <c r="C125" s="45"/>
      <c r="D125" s="45"/>
    </row>
    <row r="126" spans="3:4" ht="14.25">
      <c r="C126" s="45"/>
      <c r="D126" s="45"/>
    </row>
    <row r="127" spans="3:4" ht="14.25">
      <c r="C127" s="45"/>
      <c r="D127" s="45"/>
    </row>
    <row r="128" spans="3:4" ht="14.25">
      <c r="C128" s="45"/>
      <c r="D128" s="45"/>
    </row>
    <row r="129" spans="3:4" ht="14.25">
      <c r="C129" s="45"/>
      <c r="D129" s="45"/>
    </row>
    <row r="130" spans="3:4" ht="14.25">
      <c r="C130" s="45"/>
      <c r="D130" s="45"/>
    </row>
    <row r="131" spans="3:4" ht="14.25">
      <c r="C131" s="45"/>
      <c r="D131" s="45"/>
    </row>
    <row r="132" spans="3:4" ht="14.25">
      <c r="C132" s="45"/>
      <c r="D132" s="45"/>
    </row>
    <row r="133" spans="3:4" ht="14.25">
      <c r="C133" s="45"/>
      <c r="D133" s="45"/>
    </row>
    <row r="134" spans="3:4" ht="14.25">
      <c r="C134" s="45"/>
      <c r="D134" s="45"/>
    </row>
    <row r="135" spans="3:4" ht="14.25">
      <c r="C135" s="45"/>
      <c r="D135" s="45"/>
    </row>
    <row r="136" spans="3:4" ht="14.25">
      <c r="C136" s="45"/>
      <c r="D136" s="45"/>
    </row>
    <row r="137" spans="3:4" ht="14.25">
      <c r="C137" s="45"/>
      <c r="D137" s="45"/>
    </row>
    <row r="138" spans="3:4" ht="14.25">
      <c r="C138" s="45"/>
      <c r="D138" s="45"/>
    </row>
    <row r="139" spans="3:4" ht="14.25">
      <c r="C139" s="45"/>
      <c r="D139" s="45"/>
    </row>
    <row r="140" spans="3:4" ht="14.25">
      <c r="C140" s="45"/>
      <c r="D140" s="45"/>
    </row>
    <row r="141" spans="3:4" ht="14.25">
      <c r="C141" s="45"/>
      <c r="D141" s="45"/>
    </row>
    <row r="142" spans="3:4" ht="14.25">
      <c r="C142" s="45"/>
      <c r="D142" s="45"/>
    </row>
    <row r="143" spans="3:4" ht="14.25">
      <c r="C143" s="45"/>
      <c r="D143" s="45"/>
    </row>
    <row r="144" spans="3:4" ht="14.25">
      <c r="C144" s="45"/>
      <c r="D144" s="45"/>
    </row>
    <row r="145" spans="3:4" ht="14.25">
      <c r="C145" s="45"/>
      <c r="D145" s="45"/>
    </row>
    <row r="146" spans="3:4" ht="14.25">
      <c r="C146" s="45"/>
      <c r="D146" s="45"/>
    </row>
    <row r="147" spans="3:4" ht="14.25">
      <c r="C147" s="45"/>
      <c r="D147" s="45"/>
    </row>
    <row r="148" spans="3:4" ht="14.25">
      <c r="C148" s="45"/>
      <c r="D148" s="45"/>
    </row>
    <row r="149" spans="3:4" ht="14.25">
      <c r="C149" s="45"/>
      <c r="D149" s="45"/>
    </row>
    <row r="150" spans="3:4" ht="14.25">
      <c r="C150" s="45"/>
      <c r="D150" s="45"/>
    </row>
    <row r="151" spans="3:4" ht="14.25">
      <c r="C151" s="45"/>
      <c r="D151" s="45"/>
    </row>
    <row r="152" spans="3:4" ht="14.25">
      <c r="C152" s="45"/>
      <c r="D152" s="45"/>
    </row>
  </sheetData>
  <sheetProtection/>
  <mergeCells count="19">
    <mergeCell ref="C84:E84"/>
    <mergeCell ref="C85:E85"/>
    <mergeCell ref="G85:I85"/>
    <mergeCell ref="A6:I6"/>
    <mergeCell ref="A58:I58"/>
    <mergeCell ref="C83:E83"/>
    <mergeCell ref="G83:I83"/>
    <mergeCell ref="G1:I1"/>
    <mergeCell ref="A2:I2"/>
    <mergeCell ref="A3:A4"/>
    <mergeCell ref="B3:B4"/>
    <mergeCell ref="C3:C4"/>
    <mergeCell ref="D3:D4"/>
    <mergeCell ref="E3:E4"/>
    <mergeCell ref="F3:I3"/>
    <mergeCell ref="C86:E86"/>
    <mergeCell ref="C87:E87"/>
    <mergeCell ref="G87:I87"/>
    <mergeCell ref="C88:E88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3.7109375" style="7" customWidth="1"/>
    <col min="2" max="2" width="6.421875" style="7" customWidth="1"/>
    <col min="3" max="3" width="9.140625" style="138" customWidth="1"/>
    <col min="4" max="4" width="11.00390625" style="7" customWidth="1"/>
    <col min="5" max="5" width="9.140625" style="7" customWidth="1"/>
    <col min="6" max="9" width="6.7109375" style="7" customWidth="1"/>
    <col min="10" max="16384" width="9.140625" style="7" customWidth="1"/>
  </cols>
  <sheetData>
    <row r="1" spans="3:9" ht="15.75">
      <c r="C1" s="45"/>
      <c r="G1" s="172" t="s">
        <v>159</v>
      </c>
      <c r="H1" s="172"/>
      <c r="I1" s="172"/>
    </row>
    <row r="2" spans="1:9" ht="15.75">
      <c r="A2" s="171" t="s">
        <v>117</v>
      </c>
      <c r="B2" s="171"/>
      <c r="C2" s="171"/>
      <c r="D2" s="171"/>
      <c r="E2" s="171"/>
      <c r="F2" s="171"/>
      <c r="G2" s="171"/>
      <c r="H2" s="171"/>
      <c r="I2" s="171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60" customHeight="1">
      <c r="A4" s="214" t="s">
        <v>1</v>
      </c>
      <c r="B4" s="216" t="s">
        <v>2</v>
      </c>
      <c r="C4" s="202" t="s">
        <v>297</v>
      </c>
      <c r="D4" s="202" t="s">
        <v>298</v>
      </c>
      <c r="E4" s="202" t="s">
        <v>299</v>
      </c>
      <c r="F4" s="218" t="s">
        <v>3</v>
      </c>
      <c r="G4" s="219"/>
      <c r="H4" s="219"/>
      <c r="I4" s="220"/>
    </row>
    <row r="5" spans="1:9" ht="14.25">
      <c r="A5" s="215"/>
      <c r="B5" s="217"/>
      <c r="C5" s="202"/>
      <c r="D5" s="202"/>
      <c r="E5" s="202"/>
      <c r="F5" s="93" t="s">
        <v>4</v>
      </c>
      <c r="G5" s="93" t="s">
        <v>5</v>
      </c>
      <c r="H5" s="93" t="s">
        <v>6</v>
      </c>
      <c r="I5" s="93" t="s">
        <v>7</v>
      </c>
    </row>
    <row r="6" spans="1:9" s="6" customFormat="1" ht="13.5">
      <c r="A6" s="91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ht="51" customHeight="1">
      <c r="A7" s="83" t="s">
        <v>118</v>
      </c>
      <c r="B7" s="122">
        <v>4000</v>
      </c>
      <c r="C7" s="154">
        <f>C8+C9+C10+C12</f>
        <v>1419.3</v>
      </c>
      <c r="D7" s="154">
        <f aca="true" t="shared" si="0" ref="D7:I7">D8+D9+D10+D13</f>
        <v>19745</v>
      </c>
      <c r="E7" s="154">
        <f t="shared" si="0"/>
        <v>9800</v>
      </c>
      <c r="F7" s="154">
        <f t="shared" si="0"/>
        <v>6350</v>
      </c>
      <c r="G7" s="154">
        <f t="shared" si="0"/>
        <v>3150</v>
      </c>
      <c r="H7" s="154">
        <f t="shared" si="0"/>
        <v>150</v>
      </c>
      <c r="I7" s="154">
        <f t="shared" si="0"/>
        <v>150</v>
      </c>
    </row>
    <row r="8" spans="1:9" ht="22.5" customHeight="1">
      <c r="A8" s="84" t="s">
        <v>119</v>
      </c>
      <c r="B8" s="123" t="s">
        <v>120</v>
      </c>
      <c r="C8" s="155"/>
      <c r="D8" s="155"/>
      <c r="E8" s="155"/>
      <c r="F8" s="155"/>
      <c r="G8" s="155"/>
      <c r="H8" s="155"/>
      <c r="I8" s="155"/>
    </row>
    <row r="9" spans="1:9" ht="33" customHeight="1">
      <c r="A9" s="84" t="s">
        <v>121</v>
      </c>
      <c r="B9" s="122">
        <v>4020</v>
      </c>
      <c r="C9" s="155">
        <v>833.8</v>
      </c>
      <c r="D9" s="155">
        <v>9250</v>
      </c>
      <c r="E9" s="155">
        <f>F9+G9+H9+I9</f>
        <v>3250</v>
      </c>
      <c r="F9" s="155">
        <v>250</v>
      </c>
      <c r="G9" s="155">
        <v>3000</v>
      </c>
      <c r="H9" s="155">
        <v>0</v>
      </c>
      <c r="I9" s="155">
        <v>0</v>
      </c>
    </row>
    <row r="10" spans="1:10" ht="46.5" customHeight="1">
      <c r="A10" s="84" t="s">
        <v>122</v>
      </c>
      <c r="B10" s="123">
        <v>4030</v>
      </c>
      <c r="C10" s="155">
        <v>435.7</v>
      </c>
      <c r="D10" s="155">
        <v>495</v>
      </c>
      <c r="E10" s="155">
        <f>F10+G10+H10+I10</f>
        <v>550</v>
      </c>
      <c r="F10" s="155">
        <v>100</v>
      </c>
      <c r="G10" s="155">
        <v>150</v>
      </c>
      <c r="H10" s="155">
        <v>150</v>
      </c>
      <c r="I10" s="155">
        <v>150</v>
      </c>
      <c r="J10" s="59"/>
    </row>
    <row r="11" spans="1:9" ht="35.25" customHeight="1">
      <c r="A11" s="84" t="s">
        <v>123</v>
      </c>
      <c r="B11" s="122">
        <v>4040</v>
      </c>
      <c r="C11" s="155"/>
      <c r="D11" s="155"/>
      <c r="E11" s="155">
        <f>F11+G11+H11+I11</f>
        <v>0</v>
      </c>
      <c r="F11" s="155"/>
      <c r="G11" s="155"/>
      <c r="H11" s="155"/>
      <c r="I11" s="155"/>
    </row>
    <row r="12" spans="1:9" ht="58.5" customHeight="1">
      <c r="A12" s="84" t="s">
        <v>124</v>
      </c>
      <c r="B12" s="123">
        <v>4050</v>
      </c>
      <c r="C12" s="155">
        <v>149.8</v>
      </c>
      <c r="D12" s="155"/>
      <c r="E12" s="155">
        <f>F12+G12+H12+I12</f>
        <v>0</v>
      </c>
      <c r="F12" s="155"/>
      <c r="G12" s="155"/>
      <c r="H12" s="155"/>
      <c r="I12" s="155"/>
    </row>
    <row r="13" spans="1:9" ht="18" customHeight="1">
      <c r="A13" s="84" t="s">
        <v>125</v>
      </c>
      <c r="B13" s="124">
        <v>4060</v>
      </c>
      <c r="C13" s="156"/>
      <c r="D13" s="155">
        <v>10000</v>
      </c>
      <c r="E13" s="155">
        <f>F13+G13+H13+I13</f>
        <v>6000</v>
      </c>
      <c r="F13" s="155">
        <v>6000</v>
      </c>
      <c r="G13" s="156"/>
      <c r="H13" s="156"/>
      <c r="I13" s="156"/>
    </row>
    <row r="14" spans="1:9" ht="14.25">
      <c r="A14" s="111"/>
      <c r="B14" s="111"/>
      <c r="C14" s="159"/>
      <c r="D14" s="159"/>
      <c r="E14" s="111"/>
      <c r="F14" s="111"/>
      <c r="G14" s="111"/>
      <c r="H14" s="111"/>
      <c r="I14" s="111"/>
    </row>
    <row r="15" spans="1:9" ht="14.25">
      <c r="A15" s="111"/>
      <c r="B15" s="111"/>
      <c r="C15" s="159"/>
      <c r="D15" s="159"/>
      <c r="E15" s="111"/>
      <c r="F15" s="111"/>
      <c r="G15" s="125"/>
      <c r="H15" s="125"/>
      <c r="I15" s="125"/>
    </row>
    <row r="16" spans="1:9" ht="14.25">
      <c r="A16" s="104" t="s">
        <v>236</v>
      </c>
      <c r="B16" s="105"/>
      <c r="C16" s="176" t="s">
        <v>237</v>
      </c>
      <c r="D16" s="177"/>
      <c r="E16" s="177"/>
      <c r="F16" s="106"/>
      <c r="G16" s="107" t="s">
        <v>309</v>
      </c>
      <c r="H16" s="107"/>
      <c r="I16" s="107"/>
    </row>
    <row r="17" spans="1:9" ht="29.25" customHeight="1">
      <c r="A17" s="108" t="s">
        <v>238</v>
      </c>
      <c r="B17" s="109"/>
      <c r="C17" s="175" t="s">
        <v>90</v>
      </c>
      <c r="D17" s="175"/>
      <c r="E17" s="175"/>
      <c r="F17" s="110"/>
      <c r="G17" s="110" t="s">
        <v>89</v>
      </c>
      <c r="H17" s="111"/>
      <c r="I17" s="112"/>
    </row>
    <row r="18" spans="1:9" ht="31.5" customHeight="1">
      <c r="A18" s="104" t="s">
        <v>239</v>
      </c>
      <c r="B18" s="113"/>
      <c r="C18" s="176" t="s">
        <v>237</v>
      </c>
      <c r="D18" s="177"/>
      <c r="E18" s="177"/>
      <c r="F18" s="113"/>
      <c r="G18" s="178" t="s">
        <v>240</v>
      </c>
      <c r="H18" s="178"/>
      <c r="I18" s="178"/>
    </row>
    <row r="19" spans="1:9" ht="14.25">
      <c r="A19" s="108" t="s">
        <v>238</v>
      </c>
      <c r="B19" s="111"/>
      <c r="C19" s="175" t="s">
        <v>90</v>
      </c>
      <c r="D19" s="175"/>
      <c r="E19" s="175"/>
      <c r="F19" s="111"/>
      <c r="G19" s="110" t="s">
        <v>89</v>
      </c>
      <c r="H19" s="111"/>
      <c r="I19" s="111"/>
    </row>
    <row r="20" spans="1:9" ht="33.75" customHeight="1">
      <c r="A20" s="104" t="s">
        <v>241</v>
      </c>
      <c r="B20" s="105"/>
      <c r="C20" s="176" t="s">
        <v>237</v>
      </c>
      <c r="D20" s="177"/>
      <c r="E20" s="177"/>
      <c r="F20" s="106"/>
      <c r="G20" s="178" t="s">
        <v>242</v>
      </c>
      <c r="H20" s="178"/>
      <c r="I20" s="178"/>
    </row>
    <row r="21" spans="1:9" ht="14.25">
      <c r="A21" s="108" t="s">
        <v>238</v>
      </c>
      <c r="B21" s="109"/>
      <c r="C21" s="175" t="s">
        <v>90</v>
      </c>
      <c r="D21" s="175"/>
      <c r="E21" s="175"/>
      <c r="F21" s="110"/>
      <c r="G21" s="110" t="s">
        <v>89</v>
      </c>
      <c r="H21" s="111"/>
      <c r="I21" s="112"/>
    </row>
  </sheetData>
  <sheetProtection/>
  <mergeCells count="16">
    <mergeCell ref="G1:I1"/>
    <mergeCell ref="A2:I2"/>
    <mergeCell ref="A4:A5"/>
    <mergeCell ref="B4:B5"/>
    <mergeCell ref="C4:C5"/>
    <mergeCell ref="D4:D5"/>
    <mergeCell ref="E4:E5"/>
    <mergeCell ref="F4:I4"/>
    <mergeCell ref="G18:I18"/>
    <mergeCell ref="C19:E19"/>
    <mergeCell ref="C20:E20"/>
    <mergeCell ref="G20:I20"/>
    <mergeCell ref="C21:E21"/>
    <mergeCell ref="C16:E16"/>
    <mergeCell ref="C17:E17"/>
    <mergeCell ref="C18:E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3.8515625" style="0" customWidth="1"/>
    <col min="2" max="2" width="6.28125" style="53" customWidth="1"/>
    <col min="3" max="3" width="14.140625" style="140" customWidth="1"/>
    <col min="4" max="5" width="15.7109375" style="0" customWidth="1"/>
  </cols>
  <sheetData>
    <row r="1" spans="1:5" ht="15.75">
      <c r="A1" s="44"/>
      <c r="B1" s="44"/>
      <c r="C1" s="44"/>
      <c r="E1" s="41" t="s">
        <v>160</v>
      </c>
    </row>
    <row r="2" spans="1:5" ht="15.75">
      <c r="A2" s="171" t="s">
        <v>161</v>
      </c>
      <c r="B2" s="171"/>
      <c r="C2" s="171"/>
      <c r="D2" s="171"/>
      <c r="E2" s="171"/>
    </row>
    <row r="3" spans="1:5" ht="15.75">
      <c r="A3" s="22"/>
      <c r="B3" s="52"/>
      <c r="C3" s="22"/>
      <c r="D3" s="22"/>
      <c r="E3" s="22"/>
    </row>
    <row r="4" spans="1:5" ht="36" customHeight="1">
      <c r="A4" s="121" t="s">
        <v>1</v>
      </c>
      <c r="B4" s="92" t="s">
        <v>2</v>
      </c>
      <c r="C4" s="202" t="s">
        <v>297</v>
      </c>
      <c r="D4" s="202" t="s">
        <v>298</v>
      </c>
      <c r="E4" s="202" t="s">
        <v>299</v>
      </c>
    </row>
    <row r="5" spans="1:5" ht="12.75" customHeight="1">
      <c r="A5" s="121">
        <v>1</v>
      </c>
      <c r="B5" s="92">
        <v>2</v>
      </c>
      <c r="C5" s="202"/>
      <c r="D5" s="202"/>
      <c r="E5" s="202"/>
    </row>
    <row r="6" spans="1:5" ht="75" customHeight="1">
      <c r="A6" s="126" t="s">
        <v>295</v>
      </c>
      <c r="B6" s="127">
        <v>5010</v>
      </c>
      <c r="C6" s="60">
        <f>C7+C8+C9</f>
        <v>427</v>
      </c>
      <c r="D6" s="60">
        <f>D7+D8+D9</f>
        <v>384.75</v>
      </c>
      <c r="E6" s="60">
        <f>E7+E8+E9</f>
        <v>385.75</v>
      </c>
    </row>
    <row r="7" spans="1:5" ht="15" customHeight="1">
      <c r="A7" s="127" t="s">
        <v>126</v>
      </c>
      <c r="B7" s="127">
        <v>5011</v>
      </c>
      <c r="C7" s="61">
        <v>1</v>
      </c>
      <c r="D7" s="62">
        <v>1</v>
      </c>
      <c r="E7" s="61">
        <v>1</v>
      </c>
    </row>
    <row r="8" spans="1:5" ht="30" customHeight="1">
      <c r="A8" s="127" t="s">
        <v>127</v>
      </c>
      <c r="B8" s="127">
        <v>5012</v>
      </c>
      <c r="C8" s="61">
        <v>54</v>
      </c>
      <c r="D8" s="62">
        <v>50.75</v>
      </c>
      <c r="E8" s="61">
        <v>53.25</v>
      </c>
    </row>
    <row r="9" spans="1:5" ht="15" customHeight="1">
      <c r="A9" s="127" t="s">
        <v>128</v>
      </c>
      <c r="B9" s="127">
        <v>5013</v>
      </c>
      <c r="C9" s="61">
        <v>372</v>
      </c>
      <c r="D9" s="62">
        <v>333</v>
      </c>
      <c r="E9" s="61">
        <v>331.5</v>
      </c>
    </row>
    <row r="10" spans="1:5" ht="29.25" customHeight="1">
      <c r="A10" s="126" t="s">
        <v>129</v>
      </c>
      <c r="B10" s="127">
        <v>5020</v>
      </c>
      <c r="C10" s="60">
        <f>C11+C12+C13</f>
        <v>67316.6</v>
      </c>
      <c r="D10" s="60">
        <f>D11+D12+D13</f>
        <v>70115</v>
      </c>
      <c r="E10" s="141">
        <f>E11+E12+E13</f>
        <v>73008</v>
      </c>
    </row>
    <row r="11" spans="1:5" ht="15" customHeight="1">
      <c r="A11" s="127" t="s">
        <v>126</v>
      </c>
      <c r="B11" s="127">
        <v>5021</v>
      </c>
      <c r="C11" s="61">
        <v>566.1</v>
      </c>
      <c r="D11" s="62">
        <v>456</v>
      </c>
      <c r="E11" s="142">
        <v>698.3</v>
      </c>
    </row>
    <row r="12" spans="1:5" ht="30" customHeight="1">
      <c r="A12" s="127" t="s">
        <v>127</v>
      </c>
      <c r="B12" s="127">
        <v>5022</v>
      </c>
      <c r="C12" s="61">
        <v>6458.7</v>
      </c>
      <c r="D12" s="62">
        <v>7044</v>
      </c>
      <c r="E12" s="142">
        <v>7151.7</v>
      </c>
    </row>
    <row r="13" spans="1:5" ht="15" customHeight="1">
      <c r="A13" s="127" t="s">
        <v>128</v>
      </c>
      <c r="B13" s="127">
        <v>5023</v>
      </c>
      <c r="C13" s="61">
        <v>60291.8</v>
      </c>
      <c r="D13" s="62">
        <v>62615</v>
      </c>
      <c r="E13" s="142">
        <v>65158</v>
      </c>
    </row>
    <row r="14" spans="1:5" ht="45" customHeight="1">
      <c r="A14" s="126" t="s">
        <v>158</v>
      </c>
      <c r="B14" s="127">
        <v>5030</v>
      </c>
      <c r="C14" s="60">
        <f>C10/C6/12*1000</f>
        <v>13137.509758001563</v>
      </c>
      <c r="D14" s="60">
        <f>D10/D6/12*1000</f>
        <v>15186.268139484513</v>
      </c>
      <c r="E14" s="141">
        <f>E10/E6/12*1000-0.02</f>
        <v>15771.852974724563</v>
      </c>
    </row>
    <row r="15" spans="1:5" ht="15" customHeight="1">
      <c r="A15" s="127" t="s">
        <v>126</v>
      </c>
      <c r="B15" s="127">
        <v>5031</v>
      </c>
      <c r="C15" s="61">
        <v>47175.8</v>
      </c>
      <c r="D15" s="61">
        <f aca="true" t="shared" si="0" ref="D15:E17">D11/D7/12*1000</f>
        <v>38000</v>
      </c>
      <c r="E15" s="142">
        <f t="shared" si="0"/>
        <v>58191.666666666664</v>
      </c>
    </row>
    <row r="16" spans="1:5" ht="30" customHeight="1">
      <c r="A16" s="127" t="s">
        <v>127</v>
      </c>
      <c r="B16" s="127">
        <v>5032</v>
      </c>
      <c r="C16" s="61">
        <v>9967.2</v>
      </c>
      <c r="D16" s="61">
        <f t="shared" si="0"/>
        <v>11566.502463054187</v>
      </c>
      <c r="E16" s="142">
        <f t="shared" si="0"/>
        <v>11192.018779342723</v>
      </c>
    </row>
    <row r="17" spans="1:5" ht="15" customHeight="1">
      <c r="A17" s="127" t="s">
        <v>128</v>
      </c>
      <c r="B17" s="127">
        <v>5033</v>
      </c>
      <c r="C17" s="61">
        <v>13506.2</v>
      </c>
      <c r="D17" s="61">
        <f t="shared" si="0"/>
        <v>15669.419419419419</v>
      </c>
      <c r="E17" s="142">
        <f t="shared" si="0"/>
        <v>16379.587732528908</v>
      </c>
    </row>
    <row r="18" spans="1:5" ht="30" customHeight="1">
      <c r="A18" s="126" t="s">
        <v>130</v>
      </c>
      <c r="B18" s="127">
        <v>5040</v>
      </c>
      <c r="C18" s="60">
        <f>C19+C20+C21</f>
        <v>81659.2</v>
      </c>
      <c r="D18" s="60">
        <f>D19+D20+D21</f>
        <v>85346.90000000001</v>
      </c>
      <c r="E18" s="141">
        <f>E19+E20+E21</f>
        <v>88667.24027099999</v>
      </c>
    </row>
    <row r="19" spans="1:5" ht="15" customHeight="1">
      <c r="A19" s="127" t="s">
        <v>126</v>
      </c>
      <c r="B19" s="127">
        <v>5041</v>
      </c>
      <c r="C19" s="61">
        <v>690.7</v>
      </c>
      <c r="D19" s="62">
        <v>555.43</v>
      </c>
      <c r="E19" s="142">
        <f>E11*1.22</f>
        <v>851.9259999999999</v>
      </c>
    </row>
    <row r="20" spans="1:5" ht="30" customHeight="1">
      <c r="A20" s="127" t="s">
        <v>127</v>
      </c>
      <c r="B20" s="127">
        <v>5042</v>
      </c>
      <c r="C20" s="61">
        <v>7926.6</v>
      </c>
      <c r="D20" s="62">
        <v>8577.87</v>
      </c>
      <c r="E20" s="142">
        <f>E12*1.21707</f>
        <v>8704.119519</v>
      </c>
    </row>
    <row r="21" spans="1:5" ht="15" customHeight="1">
      <c r="A21" s="127" t="s">
        <v>128</v>
      </c>
      <c r="B21" s="127">
        <v>5043</v>
      </c>
      <c r="C21" s="61">
        <v>73041.9</v>
      </c>
      <c r="D21" s="62">
        <v>76213.6</v>
      </c>
      <c r="E21" s="142">
        <f>E13*1.214144</f>
        <v>79111.194752</v>
      </c>
    </row>
    <row r="22" spans="1:5" ht="45" customHeight="1">
      <c r="A22" s="126" t="s">
        <v>131</v>
      </c>
      <c r="B22" s="127">
        <v>5050</v>
      </c>
      <c r="C22" s="60">
        <f>C18/C6/12*1000</f>
        <v>15936.612021857924</v>
      </c>
      <c r="D22" s="60">
        <f>D18/D6/12*1000</f>
        <v>18485.35845787308</v>
      </c>
      <c r="E22" s="141">
        <f>E18/E6/12*1000</f>
        <v>19154.728941672067</v>
      </c>
    </row>
    <row r="23" spans="1:5" ht="15" customHeight="1">
      <c r="A23" s="127" t="s">
        <v>126</v>
      </c>
      <c r="B23" s="127">
        <v>5051</v>
      </c>
      <c r="C23" s="61">
        <v>57555</v>
      </c>
      <c r="D23" s="61">
        <f aca="true" t="shared" si="1" ref="D23:E25">D19/D7/12*1000</f>
        <v>46285.83333333333</v>
      </c>
      <c r="E23" s="142">
        <f t="shared" si="1"/>
        <v>70993.83333333333</v>
      </c>
    </row>
    <row r="24" spans="1:5" ht="30" customHeight="1">
      <c r="A24" s="127" t="s">
        <v>127</v>
      </c>
      <c r="B24" s="127">
        <v>5052</v>
      </c>
      <c r="C24" s="61">
        <v>12232.4</v>
      </c>
      <c r="D24" s="61">
        <f t="shared" si="1"/>
        <v>14085.172413793105</v>
      </c>
      <c r="E24" s="142">
        <f t="shared" si="1"/>
        <v>13621.470295774649</v>
      </c>
    </row>
    <row r="25" spans="1:5" ht="15" customHeight="1">
      <c r="A25" s="127" t="s">
        <v>128</v>
      </c>
      <c r="B25" s="127">
        <v>5053</v>
      </c>
      <c r="C25" s="61">
        <v>16362.4</v>
      </c>
      <c r="D25" s="61">
        <f t="shared" si="1"/>
        <v>19072.472472472473</v>
      </c>
      <c r="E25" s="142">
        <f t="shared" si="1"/>
        <v>19887.17816792358</v>
      </c>
    </row>
    <row r="26" spans="1:5" ht="13.5">
      <c r="A26" s="111"/>
      <c r="B26" s="111"/>
      <c r="C26" s="163"/>
      <c r="D26" s="163"/>
      <c r="E26" s="125"/>
    </row>
    <row r="27" spans="1:5" ht="15.75" customHeight="1">
      <c r="A27" s="104" t="s">
        <v>236</v>
      </c>
      <c r="B27" s="105"/>
      <c r="C27" s="221" t="s">
        <v>311</v>
      </c>
      <c r="D27" s="221"/>
      <c r="E27" s="221"/>
    </row>
    <row r="28" spans="1:5" ht="13.5">
      <c r="A28" s="108" t="s">
        <v>238</v>
      </c>
      <c r="B28" s="109"/>
      <c r="C28" s="164" t="s">
        <v>243</v>
      </c>
      <c r="D28" s="222" t="s">
        <v>89</v>
      </c>
      <c r="E28" s="222"/>
    </row>
    <row r="29" spans="1:5" ht="27">
      <c r="A29" s="104" t="s">
        <v>245</v>
      </c>
      <c r="B29" s="113"/>
      <c r="C29" s="223" t="s">
        <v>244</v>
      </c>
      <c r="D29" s="223"/>
      <c r="E29" s="223"/>
    </row>
    <row r="30" spans="1:5" ht="15" customHeight="1">
      <c r="A30" s="108" t="s">
        <v>238</v>
      </c>
      <c r="B30" s="111"/>
      <c r="C30" s="164" t="s">
        <v>243</v>
      </c>
      <c r="D30" s="222" t="s">
        <v>89</v>
      </c>
      <c r="E30" s="222"/>
    </row>
    <row r="31" spans="1:5" ht="21" customHeight="1">
      <c r="A31" s="104" t="s">
        <v>241</v>
      </c>
      <c r="B31" s="105"/>
      <c r="C31" s="223" t="s">
        <v>242</v>
      </c>
      <c r="D31" s="223"/>
      <c r="E31" s="223"/>
    </row>
    <row r="32" spans="1:5" ht="13.5">
      <c r="A32" s="108" t="s">
        <v>238</v>
      </c>
      <c r="B32" s="109"/>
      <c r="C32" s="164" t="s">
        <v>243</v>
      </c>
      <c r="D32" s="222" t="s">
        <v>89</v>
      </c>
      <c r="E32" s="222"/>
    </row>
    <row r="33" spans="1:5" ht="13.5">
      <c r="A33" s="111"/>
      <c r="B33" s="111"/>
      <c r="C33" s="159"/>
      <c r="D33" s="159"/>
      <c r="E33" s="159"/>
    </row>
    <row r="34" spans="1:5" ht="13.5">
      <c r="A34" s="111"/>
      <c r="B34" s="111"/>
      <c r="C34" s="159"/>
      <c r="D34" s="159"/>
      <c r="E34" s="159"/>
    </row>
    <row r="35" spans="3:5" ht="12.75">
      <c r="C35" s="165"/>
      <c r="D35" s="165"/>
      <c r="E35" s="165"/>
    </row>
    <row r="36" ht="12.75">
      <c r="C36" s="165"/>
    </row>
    <row r="37" ht="12.75">
      <c r="C37" s="165"/>
    </row>
    <row r="38" ht="12.75">
      <c r="C38" s="165"/>
    </row>
    <row r="39" ht="12.75">
      <c r="C39" s="165"/>
    </row>
    <row r="40" ht="12.75">
      <c r="C40" s="165"/>
    </row>
    <row r="41" ht="12.75">
      <c r="C41" s="165"/>
    </row>
    <row r="42" ht="12.75">
      <c r="C42" s="165"/>
    </row>
    <row r="43" ht="12.75">
      <c r="C43" s="165"/>
    </row>
    <row r="44" ht="12.75">
      <c r="C44" s="165"/>
    </row>
    <row r="45" ht="12.75">
      <c r="C45" s="165"/>
    </row>
    <row r="46" ht="12.75">
      <c r="C46" s="165"/>
    </row>
    <row r="47" ht="12.75">
      <c r="C47" s="165"/>
    </row>
    <row r="48" ht="12.75">
      <c r="C48" s="165"/>
    </row>
    <row r="49" ht="12.75">
      <c r="C49" s="165"/>
    </row>
    <row r="50" ht="12.75">
      <c r="C50" s="165"/>
    </row>
    <row r="51" ht="12.75">
      <c r="C51" s="165"/>
    </row>
    <row r="52" ht="12.75">
      <c r="C52" s="165"/>
    </row>
    <row r="53" ht="12.75">
      <c r="C53" s="165"/>
    </row>
    <row r="54" ht="12.75">
      <c r="C54" s="165"/>
    </row>
    <row r="55" ht="12.75">
      <c r="C55" s="165"/>
    </row>
    <row r="56" ht="12.75">
      <c r="C56" s="165"/>
    </row>
    <row r="57" ht="12.75">
      <c r="C57" s="165"/>
    </row>
    <row r="58" ht="12.75">
      <c r="C58" s="165"/>
    </row>
    <row r="59" ht="12.75">
      <c r="C59" s="165"/>
    </row>
  </sheetData>
  <sheetProtection/>
  <mergeCells count="10">
    <mergeCell ref="C27:E27"/>
    <mergeCell ref="D32:E32"/>
    <mergeCell ref="D28:E28"/>
    <mergeCell ref="C29:E29"/>
    <mergeCell ref="D30:E30"/>
    <mergeCell ref="C31:E31"/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zoomScale="120" zoomScaleNormal="120" zoomScalePageLayoutView="0" workbookViewId="0" topLeftCell="A19">
      <selection activeCell="A7" sqref="A7:I7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3" width="8.57421875" style="0" customWidth="1"/>
    <col min="4" max="4" width="11.00390625" style="0" customWidth="1"/>
    <col min="5" max="5" width="9.421875" style="0" customWidth="1"/>
    <col min="6" max="9" width="7.00390625" style="0" customWidth="1"/>
  </cols>
  <sheetData>
    <row r="1" spans="1:9" s="2" customFormat="1" ht="15.75">
      <c r="A1" s="54"/>
      <c r="B1" s="55"/>
      <c r="C1" s="55"/>
      <c r="D1" s="55"/>
      <c r="E1" s="55"/>
      <c r="F1" s="55"/>
      <c r="G1" s="55"/>
      <c r="H1" s="224" t="s">
        <v>177</v>
      </c>
      <c r="I1" s="224"/>
    </row>
    <row r="2" spans="1:9" s="2" customFormat="1" ht="36" customHeight="1">
      <c r="A2" s="225" t="s">
        <v>178</v>
      </c>
      <c r="B2" s="225"/>
      <c r="C2" s="225"/>
      <c r="D2" s="225"/>
      <c r="E2" s="225"/>
      <c r="F2" s="225"/>
      <c r="G2" s="225"/>
      <c r="H2" s="225"/>
      <c r="I2" s="22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02" t="s">
        <v>1</v>
      </c>
      <c r="B4" s="202" t="s">
        <v>2</v>
      </c>
      <c r="C4" s="202" t="s">
        <v>297</v>
      </c>
      <c r="D4" s="202" t="s">
        <v>298</v>
      </c>
      <c r="E4" s="202" t="s">
        <v>299</v>
      </c>
      <c r="F4" s="202" t="s">
        <v>3</v>
      </c>
      <c r="G4" s="202"/>
      <c r="H4" s="202"/>
      <c r="I4" s="202"/>
    </row>
    <row r="5" spans="1:9" s="2" customFormat="1" ht="61.5" customHeight="1">
      <c r="A5" s="202"/>
      <c r="B5" s="202"/>
      <c r="C5" s="202"/>
      <c r="D5" s="202"/>
      <c r="E5" s="202"/>
      <c r="F5" s="93" t="s">
        <v>4</v>
      </c>
      <c r="G5" s="93" t="s">
        <v>5</v>
      </c>
      <c r="H5" s="93" t="s">
        <v>6</v>
      </c>
      <c r="I5" s="93" t="s">
        <v>7</v>
      </c>
    </row>
    <row r="6" spans="1:9" s="6" customFormat="1" ht="13.5">
      <c r="A6" s="91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2" customFormat="1" ht="15">
      <c r="A7" s="226" t="s">
        <v>173</v>
      </c>
      <c r="B7" s="227"/>
      <c r="C7" s="227"/>
      <c r="D7" s="227"/>
      <c r="E7" s="227"/>
      <c r="F7" s="227"/>
      <c r="G7" s="227"/>
      <c r="H7" s="227"/>
      <c r="I7" s="228"/>
    </row>
    <row r="8" spans="1:9" ht="27">
      <c r="A8" s="128" t="s">
        <v>174</v>
      </c>
      <c r="B8" s="129">
        <v>6000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</row>
    <row r="9" spans="1:9" ht="13.5">
      <c r="A9" s="229" t="s">
        <v>175</v>
      </c>
      <c r="B9" s="230"/>
      <c r="C9" s="230"/>
      <c r="D9" s="230"/>
      <c r="E9" s="230"/>
      <c r="F9" s="230"/>
      <c r="G9" s="230"/>
      <c r="H9" s="230"/>
      <c r="I9" s="231"/>
    </row>
    <row r="10" spans="1:9" ht="48" customHeight="1">
      <c r="A10" s="128" t="s">
        <v>180</v>
      </c>
      <c r="B10" s="129">
        <v>6010</v>
      </c>
      <c r="C10" s="131">
        <v>0</v>
      </c>
      <c r="D10" s="131">
        <v>0</v>
      </c>
      <c r="E10" s="132">
        <f>F10+G10+H10+I10</f>
        <v>0</v>
      </c>
      <c r="F10" s="131">
        <v>0</v>
      </c>
      <c r="G10" s="131">
        <v>0</v>
      </c>
      <c r="H10" s="131">
        <v>0</v>
      </c>
      <c r="I10" s="131">
        <v>0</v>
      </c>
    </row>
    <row r="11" spans="1:9" ht="49.5" customHeight="1">
      <c r="A11" s="128" t="s">
        <v>176</v>
      </c>
      <c r="B11" s="133">
        <v>6020</v>
      </c>
      <c r="C11" s="131">
        <v>0</v>
      </c>
      <c r="D11" s="131">
        <v>0</v>
      </c>
      <c r="E11" s="132">
        <f>F11+G11+H11+I11</f>
        <v>0</v>
      </c>
      <c r="F11" s="131">
        <v>0</v>
      </c>
      <c r="G11" s="131">
        <v>0</v>
      </c>
      <c r="H11" s="131">
        <v>0</v>
      </c>
      <c r="I11" s="131">
        <v>0</v>
      </c>
    </row>
    <row r="12" spans="1:9" ht="13.5">
      <c r="A12" s="134" t="s">
        <v>179</v>
      </c>
      <c r="B12" s="134"/>
      <c r="C12" s="134"/>
      <c r="D12" s="134"/>
      <c r="E12" s="134"/>
      <c r="F12" s="134"/>
      <c r="G12" s="134"/>
      <c r="H12" s="96"/>
      <c r="I12" s="96"/>
    </row>
    <row r="13" spans="1:9" ht="13.5">
      <c r="A13" s="135"/>
      <c r="B13" s="135"/>
      <c r="C13" s="135"/>
      <c r="D13" s="135"/>
      <c r="E13" s="135"/>
      <c r="F13" s="135"/>
      <c r="G13" s="135"/>
      <c r="H13" s="125"/>
      <c r="I13" s="125"/>
    </row>
    <row r="14" spans="1:9" ht="15.75" customHeight="1">
      <c r="A14" s="104" t="s">
        <v>236</v>
      </c>
      <c r="B14" s="105"/>
      <c r="C14" s="176" t="s">
        <v>237</v>
      </c>
      <c r="D14" s="177"/>
      <c r="E14" s="177"/>
      <c r="F14" s="106"/>
      <c r="G14" s="178" t="s">
        <v>309</v>
      </c>
      <c r="H14" s="178"/>
      <c r="I14" s="178"/>
    </row>
    <row r="15" spans="1:9" ht="15" customHeight="1">
      <c r="A15" s="108" t="s">
        <v>238</v>
      </c>
      <c r="B15" s="109"/>
      <c r="C15" s="175" t="s">
        <v>90</v>
      </c>
      <c r="D15" s="175"/>
      <c r="E15" s="175"/>
      <c r="F15" s="110"/>
      <c r="G15" s="110" t="s">
        <v>89</v>
      </c>
      <c r="H15" s="111"/>
      <c r="I15" s="112"/>
    </row>
    <row r="16" spans="1:9" ht="31.5" customHeight="1">
      <c r="A16" s="104" t="s">
        <v>239</v>
      </c>
      <c r="B16" s="113"/>
      <c r="C16" s="176" t="s">
        <v>237</v>
      </c>
      <c r="D16" s="177"/>
      <c r="E16" s="177"/>
      <c r="F16" s="113"/>
      <c r="G16" s="178" t="s">
        <v>240</v>
      </c>
      <c r="H16" s="178"/>
      <c r="I16" s="178"/>
    </row>
    <row r="17" spans="1:9" ht="13.5">
      <c r="A17" s="108" t="s">
        <v>238</v>
      </c>
      <c r="B17" s="111"/>
      <c r="C17" s="175" t="s">
        <v>90</v>
      </c>
      <c r="D17" s="175"/>
      <c r="E17" s="175"/>
      <c r="F17" s="111"/>
      <c r="G17" s="110" t="s">
        <v>89</v>
      </c>
      <c r="H17" s="111"/>
      <c r="I17" s="111"/>
    </row>
    <row r="18" spans="1:9" ht="27.75" customHeight="1">
      <c r="A18" s="104" t="s">
        <v>241</v>
      </c>
      <c r="B18" s="105"/>
      <c r="C18" s="176" t="s">
        <v>237</v>
      </c>
      <c r="D18" s="177"/>
      <c r="E18" s="177"/>
      <c r="F18" s="106"/>
      <c r="G18" s="178" t="s">
        <v>242</v>
      </c>
      <c r="H18" s="178"/>
      <c r="I18" s="178"/>
    </row>
    <row r="19" spans="1:9" ht="13.5">
      <c r="A19" s="108" t="s">
        <v>238</v>
      </c>
      <c r="B19" s="109"/>
      <c r="C19" s="175" t="s">
        <v>90</v>
      </c>
      <c r="D19" s="175"/>
      <c r="E19" s="175"/>
      <c r="F19" s="110"/>
      <c r="G19" s="110" t="s">
        <v>89</v>
      </c>
      <c r="H19" s="111"/>
      <c r="I19" s="112"/>
    </row>
    <row r="20" spans="1:9" ht="13.5">
      <c r="A20" s="111"/>
      <c r="B20" s="111"/>
      <c r="C20" s="111"/>
      <c r="D20" s="111"/>
      <c r="E20" s="111"/>
      <c r="F20" s="111"/>
      <c r="G20" s="111"/>
      <c r="H20" s="111"/>
      <c r="I20" s="111"/>
    </row>
  </sheetData>
  <sheetProtection/>
  <mergeCells count="19">
    <mergeCell ref="C15:E15"/>
    <mergeCell ref="C16:E16"/>
    <mergeCell ref="G16:I16"/>
    <mergeCell ref="A7:I7"/>
    <mergeCell ref="A9:I9"/>
    <mergeCell ref="C14:E14"/>
    <mergeCell ref="G14:I14"/>
    <mergeCell ref="H1:I1"/>
    <mergeCell ref="A2:I2"/>
    <mergeCell ref="A4:A5"/>
    <mergeCell ref="B4:B5"/>
    <mergeCell ref="C4:C5"/>
    <mergeCell ref="D4:D5"/>
    <mergeCell ref="E4:E5"/>
    <mergeCell ref="F4:I4"/>
    <mergeCell ref="C17:E17"/>
    <mergeCell ref="C18:E18"/>
    <mergeCell ref="G18:I18"/>
    <mergeCell ref="C19:E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2024-01-11T07:10:20Z</cp:lastPrinted>
  <dcterms:created xsi:type="dcterms:W3CDTF">1996-10-08T23:32:33Z</dcterms:created>
  <dcterms:modified xsi:type="dcterms:W3CDTF">2024-01-11T07:10:24Z</dcterms:modified>
  <cp:category/>
  <cp:version/>
  <cp:contentType/>
  <cp:contentStatus/>
</cp:coreProperties>
</file>